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Z:\Downloads\"/>
    </mc:Choice>
  </mc:AlternateContent>
  <xr:revisionPtr revIDLastSave="0" documentId="8_{D8823B7C-CC0F-417C-9F49-6170C7117965}" xr6:coauthVersionLast="45" xr6:coauthVersionMax="45" xr10:uidLastSave="{00000000-0000-0000-0000-000000000000}"/>
  <bookViews>
    <workbookView xWindow="28680" yWindow="-120" windowWidth="29040" windowHeight="15840" activeTab="2" xr2:uid="{B2CCAE57-538A-4BF4-A1F5-0647E9EA27FB}"/>
  </bookViews>
  <sheets>
    <sheet name="経費欄(計画書貼り付け用)" sheetId="41" r:id="rId1"/>
    <sheet name="契約項目シート" sheetId="38" r:id="rId2"/>
    <sheet name="【鑑】経費等内訳書" sheetId="15" r:id="rId3"/>
    <sheet name="研究開発タグ（入力用）" sheetId="47" r:id="rId4"/>
    <sheet name="設備備品費" sheetId="35" r:id="rId5"/>
    <sheet name="消耗品費" sheetId="13" r:id="rId6"/>
    <sheet name="旅費" sheetId="4" r:id="rId7"/>
    <sheet name="人件費 (実績単価)" sheetId="45" r:id="rId8"/>
    <sheet name="人件費（健保等級）" sheetId="46" r:id="rId9"/>
    <sheet name="謝金" sheetId="14" r:id="rId10"/>
    <sheet name="外注費" sheetId="30" r:id="rId11"/>
    <sheet name="その他" sheetId="37" r:id="rId12"/>
    <sheet name="その他（消費税相当額）" sheetId="29" r:id="rId13"/>
    <sheet name="研究開発タグ（集計用）" sheetId="49" r:id="rId14"/>
    <sheet name="プルダウン" sheetId="48" r:id="rId15"/>
  </sheets>
  <definedNames>
    <definedName name="_xlnm._FilterDatabase" localSheetId="1" hidden="1">契約項目シート!$N$1:$N$2</definedName>
    <definedName name="_xlnm._FilterDatabase" localSheetId="13" hidden="1">'研究開発タグ（集計用）'!$I$1:$I$2</definedName>
    <definedName name="_xlnm.Print_Area" localSheetId="2">【鑑】経費等内訳書!$A$1:$F$64</definedName>
    <definedName name="_xlnm.Print_Area" localSheetId="11">その他!$A$1:$H$28</definedName>
    <definedName name="_xlnm.Print_Area" localSheetId="12">'その他（消費税相当額）'!$A$1:$F$12</definedName>
    <definedName name="_xlnm.Print_Area" localSheetId="10">外注費!$A$1:$H$26</definedName>
    <definedName name="_xlnm.Print_Area" localSheetId="1">契約項目シート!$E$1:$BR$2</definedName>
    <definedName name="_xlnm.Print_Area" localSheetId="0">'経費欄(計画書貼り付け用)'!$A$1:$F$14</definedName>
    <definedName name="_xlnm.Print_Area" localSheetId="13">'研究開発タグ（集計用）'!$A$1:$BM$2</definedName>
    <definedName name="_xlnm.Print_Area" localSheetId="9">謝金!$A$1:$G$29</definedName>
    <definedName name="_xlnm.Print_Area" localSheetId="5">消耗品費!$A$1:$H$41</definedName>
    <definedName name="_xlnm.Print_Area" localSheetId="7">'人件費 (実績単価)'!$A$1:$J$29</definedName>
    <definedName name="_xlnm.Print_Area" localSheetId="8">'人件費（健保等級）'!$A$1:$J$27</definedName>
    <definedName name="_xlnm.Print_Area" localSheetId="4">設備備品費!$A$1:$I$31</definedName>
    <definedName name="_xlnm.Print_Area" localSheetId="6">旅費!$A$1:$O$23</definedName>
    <definedName name="タグ">プルダウン!$C$2:$C$4</definedName>
    <definedName name="開発フェーズ">プルダウン!$D$2:$D$10</definedName>
    <definedName name="型_番" localSheetId="8">#REF!</definedName>
    <definedName name="研究の性格">プルダウン!$A$2:$A$11</definedName>
    <definedName name="疾患領域１">プルダウン!$G$2:$G$9</definedName>
    <definedName name="疾患領域２">プルダウン!$H$2:$H$5</definedName>
    <definedName name="疾患領域タグ">プルダウン!$I$2:$I$4</definedName>
    <definedName name="小計" localSheetId="8">#REF!</definedName>
    <definedName name="承認上の分類">プルダウン!$E$2:$E$7</definedName>
    <definedName name="消費税区分">設備備品費!$K$29:$K$29</definedName>
    <definedName name="消費税相当額の有無">設備備品費!$L$29:$L$29</definedName>
    <definedName name="数量" localSheetId="8">#REF!</definedName>
    <definedName name="税込">設備備品費!$I$33:$I$33</definedName>
    <definedName name="選択してください">設備備品費!$G$33:$G$33</definedName>
    <definedName name="対象疾患">プルダウン!$B$2:$B$26</definedName>
    <definedName name="定価" localSheetId="8">#REF!</definedName>
    <definedName name="統合プロジェクト">プルダウン!$F$2:$F$8</definedName>
    <definedName name="納入価" localSheetId="8">#REF!</definedName>
    <definedName name="品__名" localSheetId="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47" l="1"/>
  <c r="AN2" i="38" l="1"/>
  <c r="C7" i="47" l="1"/>
  <c r="C2" i="47"/>
  <c r="BQ2" i="38" l="1"/>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O2" i="38"/>
  <c r="AM2" i="38"/>
  <c r="AK2" i="38"/>
  <c r="AC2" i="38"/>
  <c r="AB2" i="38"/>
  <c r="AA2" i="38"/>
  <c r="Z2" i="38"/>
  <c r="Y2" i="38"/>
  <c r="W2" i="38"/>
  <c r="V2" i="38"/>
  <c r="U2" i="38"/>
  <c r="T2" i="38"/>
  <c r="S2" i="38"/>
  <c r="R2" i="38"/>
  <c r="Q2" i="38"/>
  <c r="P2" i="38"/>
  <c r="O2" i="38"/>
  <c r="N2" i="38"/>
  <c r="M2" i="38"/>
  <c r="L2" i="38"/>
  <c r="K2" i="38"/>
  <c r="CC2" i="49"/>
  <c r="CB2" i="49"/>
  <c r="CA2" i="49"/>
  <c r="BZ2" i="49"/>
  <c r="BY2" i="49"/>
  <c r="BX2" i="49"/>
  <c r="BW2" i="49"/>
  <c r="BV2" i="49"/>
  <c r="BU2" i="49"/>
  <c r="BT2" i="49"/>
  <c r="BS2" i="49"/>
  <c r="BR2" i="49"/>
  <c r="BQ2" i="49"/>
  <c r="BP2" i="49"/>
  <c r="BO2" i="49"/>
  <c r="BN2" i="49"/>
  <c r="U2" i="49"/>
  <c r="T2" i="49"/>
  <c r="R2" i="49"/>
  <c r="Q2" i="49"/>
  <c r="P2" i="49"/>
  <c r="O2" i="49"/>
  <c r="N2" i="49"/>
  <c r="M2" i="49"/>
  <c r="L2" i="49"/>
  <c r="J2" i="49"/>
  <c r="I2" i="49"/>
  <c r="H2" i="49"/>
  <c r="G2" i="49"/>
  <c r="F2" i="49"/>
  <c r="J5" i="45" l="1"/>
  <c r="BL2" i="49" l="1"/>
  <c r="BK2" i="49"/>
  <c r="BJ2" i="49"/>
  <c r="BI2" i="49"/>
  <c r="BH2" i="49"/>
  <c r="BG2" i="49"/>
  <c r="BF2" i="49"/>
  <c r="BE2" i="49"/>
  <c r="BD2" i="49"/>
  <c r="BC2" i="49"/>
  <c r="BB2" i="49"/>
  <c r="BA2" i="49"/>
  <c r="AZ2" i="49"/>
  <c r="AY2" i="49"/>
  <c r="AX2" i="49"/>
  <c r="AW2" i="49"/>
  <c r="AV2" i="49"/>
  <c r="AU2" i="49"/>
  <c r="AT2" i="49"/>
  <c r="AS2" i="49"/>
  <c r="AR2" i="49"/>
  <c r="AQ2" i="49"/>
  <c r="AP2" i="49"/>
  <c r="AO2" i="49"/>
  <c r="AN2" i="49"/>
  <c r="AM2" i="49"/>
  <c r="AL2" i="49"/>
  <c r="AK2" i="49"/>
  <c r="AJ2" i="49"/>
  <c r="AI2" i="49"/>
  <c r="AH2" i="49"/>
  <c r="AF2" i="49"/>
  <c r="X2" i="49"/>
  <c r="W2" i="49"/>
  <c r="V2" i="49"/>
  <c r="K2" i="49"/>
  <c r="B2" i="49"/>
  <c r="C8" i="47" l="1"/>
  <c r="C6" i="47"/>
  <c r="C5" i="47"/>
  <c r="C3" i="47"/>
  <c r="M16" i="4" l="1"/>
  <c r="M8" i="4"/>
  <c r="M9" i="4" l="1"/>
  <c r="M14" i="4"/>
  <c r="M10" i="4"/>
  <c r="M21" i="4"/>
  <c r="M20" i="4"/>
  <c r="M19" i="4"/>
  <c r="M18" i="4"/>
  <c r="M17" i="4"/>
  <c r="M15" i="4"/>
  <c r="M13" i="4"/>
  <c r="M12" i="4"/>
  <c r="M11" i="4"/>
  <c r="M7" i="4"/>
  <c r="M6" i="4"/>
  <c r="M5" i="4"/>
  <c r="M4" i="4"/>
  <c r="O9" i="4"/>
  <c r="H22" i="35" l="1"/>
  <c r="H21" i="35"/>
  <c r="H20" i="35"/>
  <c r="H19" i="35"/>
  <c r="H18" i="35"/>
  <c r="H17" i="35"/>
  <c r="H16" i="35"/>
  <c r="H15" i="35"/>
  <c r="H14" i="35"/>
  <c r="H13" i="35"/>
  <c r="H12" i="35"/>
  <c r="H11" i="35"/>
  <c r="H10" i="35"/>
  <c r="H9" i="35"/>
  <c r="B14" i="15" l="1"/>
  <c r="S2" i="49" l="1"/>
  <c r="X2" i="38"/>
  <c r="J11" i="46"/>
  <c r="H18" i="37" l="1"/>
  <c r="G18" i="37"/>
  <c r="H17" i="37"/>
  <c r="G17" i="37"/>
  <c r="H16" i="37"/>
  <c r="G16" i="37"/>
  <c r="H15" i="37"/>
  <c r="G15" i="37"/>
  <c r="H14" i="37"/>
  <c r="G14" i="37"/>
  <c r="H13" i="37"/>
  <c r="G13" i="37"/>
  <c r="H12" i="37"/>
  <c r="G12" i="37"/>
  <c r="H11" i="37"/>
  <c r="G11" i="37"/>
  <c r="H21" i="30"/>
  <c r="G21" i="30"/>
  <c r="H16" i="30"/>
  <c r="G16" i="30"/>
  <c r="H15" i="30"/>
  <c r="G15" i="30"/>
  <c r="H14" i="30"/>
  <c r="G14" i="30"/>
  <c r="H13" i="30"/>
  <c r="G13" i="30"/>
  <c r="H12" i="30"/>
  <c r="G12" i="30"/>
  <c r="H11" i="30"/>
  <c r="G11" i="30"/>
  <c r="G21" i="14"/>
  <c r="F21" i="14"/>
  <c r="G17" i="14"/>
  <c r="F17" i="14"/>
  <c r="G16" i="14"/>
  <c r="F16" i="14"/>
  <c r="G15" i="14"/>
  <c r="F15" i="14"/>
  <c r="J14" i="46"/>
  <c r="I14" i="46"/>
  <c r="J13" i="46"/>
  <c r="I13" i="46"/>
  <c r="J12" i="46"/>
  <c r="I12" i="46"/>
  <c r="J17" i="46"/>
  <c r="I17" i="46"/>
  <c r="J16" i="46"/>
  <c r="I16" i="46"/>
  <c r="J15" i="46"/>
  <c r="I15" i="46"/>
  <c r="I11" i="46"/>
  <c r="J10" i="46"/>
  <c r="I10" i="46"/>
  <c r="J17" i="45"/>
  <c r="I17" i="45"/>
  <c r="K17" i="45" s="1"/>
  <c r="J19" i="45"/>
  <c r="I19" i="45"/>
  <c r="K19" i="45" s="1"/>
  <c r="J18" i="45"/>
  <c r="I18" i="45"/>
  <c r="K18" i="45" s="1"/>
  <c r="J15" i="45"/>
  <c r="I15" i="45"/>
  <c r="K15" i="45" s="1"/>
  <c r="J14" i="45"/>
  <c r="I14" i="45"/>
  <c r="K14" i="45" s="1"/>
  <c r="J13" i="45"/>
  <c r="I13" i="45"/>
  <c r="K13" i="45" s="1"/>
  <c r="J12" i="45"/>
  <c r="I12" i="45"/>
  <c r="K12" i="45" s="1"/>
  <c r="J11" i="45"/>
  <c r="I11" i="45"/>
  <c r="K11" i="45" s="1"/>
  <c r="J10" i="45"/>
  <c r="I10" i="45"/>
  <c r="K10" i="45" s="1"/>
  <c r="O13" i="4"/>
  <c r="N13" i="4"/>
  <c r="O12" i="4"/>
  <c r="N12" i="4"/>
  <c r="O11" i="4"/>
  <c r="N11" i="4"/>
  <c r="O16" i="4"/>
  <c r="N16" i="4"/>
  <c r="O15" i="4"/>
  <c r="N15" i="4"/>
  <c r="O14" i="4"/>
  <c r="N14" i="4"/>
  <c r="O10" i="4"/>
  <c r="N10" i="4"/>
  <c r="H35" i="13"/>
  <c r="G35" i="13"/>
  <c r="H34" i="13"/>
  <c r="G34" i="13"/>
  <c r="H30" i="13"/>
  <c r="G30" i="13"/>
  <c r="H29" i="13"/>
  <c r="G29" i="13"/>
  <c r="H28" i="13"/>
  <c r="G28" i="13"/>
  <c r="H27" i="13"/>
  <c r="G27" i="13"/>
  <c r="H26" i="13"/>
  <c r="G26" i="13"/>
  <c r="H25" i="13"/>
  <c r="G25" i="13"/>
  <c r="I20" i="35"/>
  <c r="I19" i="35"/>
  <c r="I18" i="35"/>
  <c r="I17" i="35"/>
  <c r="I16" i="35"/>
  <c r="I15" i="35"/>
  <c r="I14" i="35"/>
  <c r="J25" i="46" l="1"/>
  <c r="I25" i="46"/>
  <c r="J24" i="46"/>
  <c r="I24" i="46"/>
  <c r="J23" i="46"/>
  <c r="I23" i="46"/>
  <c r="J22" i="46"/>
  <c r="I22" i="46"/>
  <c r="J21" i="46"/>
  <c r="I21" i="46"/>
  <c r="H29" i="35"/>
  <c r="I29" i="35"/>
  <c r="I8" i="46" l="1"/>
  <c r="I7" i="46"/>
  <c r="I6" i="46"/>
  <c r="I5" i="46"/>
  <c r="I20" i="46"/>
  <c r="I19" i="46"/>
  <c r="I18" i="46"/>
  <c r="I9" i="46"/>
  <c r="J27" i="46" l="1"/>
  <c r="J6" i="46"/>
  <c r="J7" i="46"/>
  <c r="J8" i="46"/>
  <c r="J9" i="46"/>
  <c r="J18" i="46"/>
  <c r="J19" i="46"/>
  <c r="J20" i="46"/>
  <c r="J5" i="46"/>
  <c r="J26" i="46" l="1"/>
  <c r="J25" i="45"/>
  <c r="I25" i="45"/>
  <c r="K25" i="45" s="1"/>
  <c r="J24" i="45"/>
  <c r="I24" i="45"/>
  <c r="K24" i="45" s="1"/>
  <c r="J23" i="45"/>
  <c r="I23" i="45"/>
  <c r="K23" i="45" s="1"/>
  <c r="J22" i="45"/>
  <c r="I22" i="45"/>
  <c r="J21" i="45"/>
  <c r="I21" i="45"/>
  <c r="K21" i="45" s="1"/>
  <c r="J20" i="45"/>
  <c r="I20" i="45"/>
  <c r="K20" i="45" s="1"/>
  <c r="J16" i="45"/>
  <c r="I16" i="45"/>
  <c r="K16" i="45" s="1"/>
  <c r="J9" i="45"/>
  <c r="I9" i="45"/>
  <c r="K9" i="45" s="1"/>
  <c r="J8" i="45"/>
  <c r="I8" i="45"/>
  <c r="J7" i="45"/>
  <c r="I7" i="45"/>
  <c r="J6" i="45"/>
  <c r="I6" i="45"/>
  <c r="K6" i="45" s="1"/>
  <c r="I5" i="45"/>
  <c r="K5" i="45" s="1"/>
  <c r="J26" i="45" l="1"/>
  <c r="K8" i="45"/>
  <c r="J27" i="45"/>
  <c r="K22" i="45"/>
  <c r="K7" i="45"/>
  <c r="K26" i="45" l="1"/>
  <c r="J28" i="45" s="1"/>
  <c r="J29" i="45" s="1"/>
  <c r="E25" i="15"/>
  <c r="H6" i="37"/>
  <c r="H7" i="37"/>
  <c r="H8" i="37"/>
  <c r="H9" i="37"/>
  <c r="H10" i="37"/>
  <c r="H19" i="37"/>
  <c r="H20" i="37"/>
  <c r="H21" i="37"/>
  <c r="H22" i="37"/>
  <c r="H23" i="37"/>
  <c r="H24" i="37"/>
  <c r="H25" i="37"/>
  <c r="H26" i="37"/>
  <c r="H5" i="37"/>
  <c r="H6" i="30"/>
  <c r="H7" i="30"/>
  <c r="H8" i="30"/>
  <c r="H9" i="30"/>
  <c r="H10" i="30"/>
  <c r="H17" i="30"/>
  <c r="H18" i="30"/>
  <c r="H19" i="30"/>
  <c r="H20" i="30"/>
  <c r="H22" i="30"/>
  <c r="H23" i="30"/>
  <c r="H24" i="30"/>
  <c r="H5" i="30"/>
  <c r="G6" i="14"/>
  <c r="G7" i="14"/>
  <c r="G8" i="14"/>
  <c r="G9" i="14"/>
  <c r="G10" i="14"/>
  <c r="G11" i="14"/>
  <c r="G12" i="14"/>
  <c r="G13" i="14"/>
  <c r="G14" i="14"/>
  <c r="G18" i="14"/>
  <c r="G19" i="14"/>
  <c r="G20" i="14"/>
  <c r="G22" i="14"/>
  <c r="G23" i="14"/>
  <c r="G24" i="14"/>
  <c r="G25" i="14"/>
  <c r="G26" i="14"/>
  <c r="G27" i="14"/>
  <c r="G5" i="14"/>
  <c r="O5" i="4"/>
  <c r="O6" i="4"/>
  <c r="O7" i="4"/>
  <c r="O8" i="4"/>
  <c r="O17" i="4"/>
  <c r="O18" i="4"/>
  <c r="O19" i="4"/>
  <c r="O20" i="4"/>
  <c r="O21" i="4"/>
  <c r="O4" i="4"/>
  <c r="H6" i="13"/>
  <c r="H7" i="13"/>
  <c r="H8" i="13"/>
  <c r="H9" i="13"/>
  <c r="H10" i="13"/>
  <c r="H11" i="13"/>
  <c r="H12" i="13"/>
  <c r="H13" i="13"/>
  <c r="H14" i="13"/>
  <c r="H15" i="13"/>
  <c r="H16" i="13"/>
  <c r="H17" i="13"/>
  <c r="H18" i="13"/>
  <c r="H19" i="13"/>
  <c r="H20" i="13"/>
  <c r="H21" i="13"/>
  <c r="H22" i="13"/>
  <c r="H23" i="13"/>
  <c r="H24" i="13"/>
  <c r="H31" i="13"/>
  <c r="H32" i="13"/>
  <c r="H33" i="13"/>
  <c r="H36" i="13"/>
  <c r="H37" i="13"/>
  <c r="H38" i="13"/>
  <c r="H39" i="13"/>
  <c r="H5" i="13"/>
  <c r="I6" i="35"/>
  <c r="I7" i="35"/>
  <c r="I8" i="35"/>
  <c r="I9" i="35"/>
  <c r="I10" i="35"/>
  <c r="I11" i="35"/>
  <c r="I12" i="35"/>
  <c r="I13" i="35"/>
  <c r="I21" i="35"/>
  <c r="I22" i="35"/>
  <c r="I23" i="35"/>
  <c r="I24" i="35"/>
  <c r="I25" i="35"/>
  <c r="I26" i="35"/>
  <c r="I27" i="35"/>
  <c r="I28" i="35"/>
  <c r="I5" i="35"/>
  <c r="G28" i="14" l="1"/>
  <c r="I30" i="35"/>
  <c r="O22" i="4"/>
  <c r="H27" i="37"/>
  <c r="E28" i="15" s="1"/>
  <c r="H25" i="30"/>
  <c r="H40" i="13"/>
  <c r="D7" i="29"/>
  <c r="G11" i="13"/>
  <c r="G12" i="13"/>
  <c r="G13" i="13"/>
  <c r="G14" i="13"/>
  <c r="G15" i="13"/>
  <c r="G16" i="13"/>
  <c r="G17" i="13"/>
  <c r="G18" i="13"/>
  <c r="G19" i="13"/>
  <c r="G6" i="30" l="1"/>
  <c r="G7" i="30"/>
  <c r="G8" i="30"/>
  <c r="G9" i="30"/>
  <c r="G10" i="30"/>
  <c r="G17" i="30"/>
  <c r="G18" i="30"/>
  <c r="G19" i="30"/>
  <c r="G20" i="30"/>
  <c r="G22" i="30"/>
  <c r="G23" i="30"/>
  <c r="G24" i="30"/>
  <c r="G5" i="30"/>
  <c r="H26" i="30" s="1"/>
  <c r="G26" i="37" l="1"/>
  <c r="G25" i="37"/>
  <c r="G24" i="37"/>
  <c r="G23" i="37"/>
  <c r="G22" i="37"/>
  <c r="G21" i="37"/>
  <c r="G20" i="37"/>
  <c r="G19" i="37"/>
  <c r="G10" i="37"/>
  <c r="G9" i="37"/>
  <c r="G8" i="37"/>
  <c r="G7" i="37"/>
  <c r="G6" i="37"/>
  <c r="G5" i="37"/>
  <c r="H28" i="37" s="1"/>
  <c r="F27" i="14"/>
  <c r="F26" i="14"/>
  <c r="F25" i="14"/>
  <c r="F24" i="14"/>
  <c r="F23" i="14"/>
  <c r="F22" i="14"/>
  <c r="F20" i="14"/>
  <c r="F19" i="14"/>
  <c r="F18" i="14"/>
  <c r="F14" i="14"/>
  <c r="F13" i="14"/>
  <c r="F12" i="14"/>
  <c r="F11" i="14"/>
  <c r="F10" i="14"/>
  <c r="F9" i="14"/>
  <c r="F8" i="14"/>
  <c r="F7" i="14"/>
  <c r="F6" i="14"/>
  <c r="F5" i="14"/>
  <c r="G29" i="14" s="1"/>
  <c r="N21" i="4" l="1"/>
  <c r="N20" i="4"/>
  <c r="N19" i="4"/>
  <c r="N18" i="4"/>
  <c r="N17" i="4"/>
  <c r="N9" i="4"/>
  <c r="N8" i="4"/>
  <c r="N7" i="4"/>
  <c r="N6" i="4"/>
  <c r="N5" i="4"/>
  <c r="N4" i="4"/>
  <c r="G39" i="13"/>
  <c r="G38" i="13"/>
  <c r="G37" i="13"/>
  <c r="G36" i="13"/>
  <c r="G33" i="13"/>
  <c r="G32" i="13"/>
  <c r="G31" i="13"/>
  <c r="G24" i="13"/>
  <c r="G23" i="13"/>
  <c r="G22" i="13"/>
  <c r="G21" i="13"/>
  <c r="G20" i="13"/>
  <c r="G10" i="13"/>
  <c r="G9" i="13"/>
  <c r="G8" i="13"/>
  <c r="G7" i="13"/>
  <c r="G6" i="13"/>
  <c r="G5" i="13"/>
  <c r="H7" i="35"/>
  <c r="H8" i="35"/>
  <c r="H23" i="35"/>
  <c r="H24" i="35"/>
  <c r="H25" i="35"/>
  <c r="H26" i="35"/>
  <c r="H27" i="35"/>
  <c r="H28" i="35"/>
  <c r="H6" i="35"/>
  <c r="H5" i="35"/>
  <c r="O23" i="4" l="1"/>
  <c r="I31" i="35"/>
  <c r="H41" i="13"/>
  <c r="F2" i="38" l="1"/>
  <c r="F7" i="29" l="1"/>
  <c r="D6" i="29"/>
  <c r="D5" i="29" l="1"/>
  <c r="D10" i="29"/>
  <c r="D9" i="29" l="1"/>
  <c r="D8" i="29" l="1"/>
  <c r="D4" i="29"/>
  <c r="F4" i="29" s="1"/>
  <c r="F10" i="29" l="1"/>
  <c r="F9" i="29"/>
  <c r="F6" i="29"/>
  <c r="F8" i="29"/>
  <c r="F5" i="29"/>
  <c r="F11" i="29" l="1"/>
  <c r="E29" i="15" s="1"/>
  <c r="D10" i="41"/>
  <c r="E27" i="15"/>
  <c r="D9" i="41" s="1"/>
  <c r="E24" i="15"/>
  <c r="E26" i="15"/>
  <c r="D7" i="41"/>
  <c r="E23" i="15"/>
  <c r="D5" i="41" s="1"/>
  <c r="E22" i="15"/>
  <c r="D4" i="41" s="1"/>
  <c r="F27" i="15" l="1"/>
  <c r="D8" i="41"/>
  <c r="F7" i="41" s="1"/>
  <c r="F25" i="15"/>
  <c r="AH2" i="38" s="1"/>
  <c r="F4" i="41"/>
  <c r="F24" i="15"/>
  <c r="AG2" i="38" s="1"/>
  <c r="D6" i="41"/>
  <c r="F6" i="41" s="1"/>
  <c r="F22" i="15"/>
  <c r="AF2" i="38" s="1"/>
  <c r="D11" i="41"/>
  <c r="AD2" i="49" l="1"/>
  <c r="AI2" i="38"/>
  <c r="AA2" i="49"/>
  <c r="AB2" i="49"/>
  <c r="AC2" i="49"/>
  <c r="D12" i="41"/>
  <c r="F9" i="41"/>
  <c r="F12" i="41" s="1"/>
  <c r="E30" i="15"/>
  <c r="F30" i="15" l="1"/>
  <c r="AJ2" i="38" s="1"/>
  <c r="F31" i="15" l="1"/>
  <c r="AE2" i="49"/>
  <c r="AG2" i="49" l="1"/>
  <c r="Y2" i="49" s="1"/>
  <c r="Z2" i="49" s="1"/>
  <c r="AL2" i="38"/>
  <c r="F33" i="15"/>
  <c r="D13" i="41"/>
  <c r="F32" i="15"/>
  <c r="AD2" i="38" l="1"/>
  <c r="AE2" i="38" s="1"/>
  <c r="F13" i="41"/>
  <c r="F14" i="41" s="1"/>
  <c r="D14"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8" authorId="0" shapeId="0" xr:uid="{064AE775-34D9-49AB-8D7F-8FEA228A2E43}">
      <text>
        <r>
          <rPr>
            <sz val="9"/>
            <color indexed="81"/>
            <rFont val="ＭＳ Ｐゴシック"/>
            <family val="3"/>
            <charset val="128"/>
          </rPr>
          <t>FAXについては、記入を省略いただいてもかまいません。</t>
        </r>
      </text>
    </comment>
    <comment ref="B44" authorId="0" shapeId="0" xr:uid="{740AE65B-9325-4E58-B591-FD8D110DE27C}">
      <text>
        <r>
          <rPr>
            <sz val="9"/>
            <color indexed="81"/>
            <rFont val="ＭＳ Ｐゴシック"/>
            <family val="3"/>
            <charset val="128"/>
          </rPr>
          <t>FAXについては、記入を省略いただいてもかまいません。</t>
        </r>
      </text>
    </comment>
    <comment ref="B50" authorId="0" shapeId="0" xr:uid="{8659DA82-095C-4CC8-8F46-076B9ADF3760}">
      <text>
        <r>
          <rPr>
            <sz val="9"/>
            <color indexed="81"/>
            <rFont val="ＭＳ Ｐゴシック"/>
            <family val="3"/>
            <charset val="128"/>
          </rPr>
          <t>FAXについては、記入を省略いただいてもかまいません。</t>
        </r>
      </text>
    </comment>
    <comment ref="B56" authorId="0" shapeId="0" xr:uid="{7A227CC3-C742-4EED-B694-B87CEA26C893}">
      <text>
        <r>
          <rPr>
            <sz val="9"/>
            <color indexed="81"/>
            <rFont val="ＭＳ Ｐゴシック"/>
            <family val="3"/>
            <charset val="128"/>
          </rPr>
          <t>FAXについては、記入を省略いただいてもかまいません。</t>
        </r>
      </text>
    </comment>
    <comment ref="B62" authorId="0" shapeId="0" xr:uid="{2B95337F-1A7B-4D08-AE2E-57F9C9F721E1}">
      <text>
        <r>
          <rPr>
            <sz val="9"/>
            <color indexed="81"/>
            <rFont val="ＭＳ Ｐゴシック"/>
            <family val="3"/>
            <charset val="128"/>
          </rPr>
          <t>FAXについては、記入を省略いただいてもかまいません。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<sst xmlns="http://schemas.openxmlformats.org/spreadsheetml/2006/main" count="681" uniqueCount="403">
  <si>
    <t>金額</t>
    <rPh sb="0" eb="2">
      <t>キンガク</t>
    </rPh>
    <phoneticPr fontId="18"/>
  </si>
  <si>
    <t>件名</t>
    <rPh sb="0" eb="2">
      <t>ケンメイ</t>
    </rPh>
    <phoneticPr fontId="18"/>
  </si>
  <si>
    <t>氏名</t>
    <rPh sb="0" eb="2">
      <t>シメイ</t>
    </rPh>
    <phoneticPr fontId="18"/>
  </si>
  <si>
    <t>合　　　計</t>
    <rPh sb="0" eb="1">
      <t>ゴウ</t>
    </rPh>
    <rPh sb="4" eb="5">
      <t>ケイ</t>
    </rPh>
    <phoneticPr fontId="18"/>
  </si>
  <si>
    <t>品名</t>
    <rPh sb="0" eb="2">
      <t>ヒンメイ</t>
    </rPh>
    <phoneticPr fontId="18"/>
  </si>
  <si>
    <t>＜設備備品費＞</t>
    <rPh sb="1" eb="3">
      <t>セツビ</t>
    </rPh>
    <rPh sb="3" eb="6">
      <t>ビヒンヒ</t>
    </rPh>
    <phoneticPr fontId="18"/>
  </si>
  <si>
    <t>（物品費内訳）</t>
    <rPh sb="1" eb="3">
      <t>ブッピン</t>
    </rPh>
    <rPh sb="3" eb="4">
      <t>ヒ</t>
    </rPh>
    <rPh sb="4" eb="6">
      <t>ウチワケ</t>
    </rPh>
    <phoneticPr fontId="18"/>
  </si>
  <si>
    <t>（物品費内訳）</t>
    <phoneticPr fontId="18"/>
  </si>
  <si>
    <t>消耗品費</t>
    <rPh sb="0" eb="3">
      <t>ショウモウヒン</t>
    </rPh>
    <rPh sb="3" eb="4">
      <t>ヒ</t>
    </rPh>
    <phoneticPr fontId="18"/>
  </si>
  <si>
    <t>人件費</t>
    <phoneticPr fontId="18"/>
  </si>
  <si>
    <t>謝金</t>
    <phoneticPr fontId="18"/>
  </si>
  <si>
    <t>間接経費</t>
    <rPh sb="0" eb="2">
      <t>カンセツ</t>
    </rPh>
    <rPh sb="2" eb="4">
      <t>ケイヒ</t>
    </rPh>
    <phoneticPr fontId="18"/>
  </si>
  <si>
    <t>＜消耗品費＞</t>
    <rPh sb="1" eb="4">
      <t>ショウモウヒン</t>
    </rPh>
    <rPh sb="4" eb="5">
      <t>ヒ</t>
    </rPh>
    <phoneticPr fontId="18"/>
  </si>
  <si>
    <t>その他</t>
    <rPh sb="2" eb="3">
      <t>タ</t>
    </rPh>
    <phoneticPr fontId="18"/>
  </si>
  <si>
    <t>旅費</t>
    <phoneticPr fontId="18"/>
  </si>
  <si>
    <t>＜謝金＞</t>
    <rPh sb="1" eb="3">
      <t>シャキン</t>
    </rPh>
    <phoneticPr fontId="18"/>
  </si>
  <si>
    <t>種別
（各機関の雇用の名称）</t>
    <rPh sb="0" eb="2">
      <t>シュベツ</t>
    </rPh>
    <rPh sb="4" eb="5">
      <t>カク</t>
    </rPh>
    <rPh sb="5" eb="7">
      <t>キカン</t>
    </rPh>
    <rPh sb="8" eb="10">
      <t>コヨウ</t>
    </rPh>
    <rPh sb="11" eb="13">
      <t>メイショウ</t>
    </rPh>
    <phoneticPr fontId="18"/>
  </si>
  <si>
    <t>用務・目的</t>
    <rPh sb="0" eb="2">
      <t>ヨウム</t>
    </rPh>
    <rPh sb="3" eb="4">
      <t>メ</t>
    </rPh>
    <rPh sb="4" eb="5">
      <t>マト</t>
    </rPh>
    <phoneticPr fontId="18"/>
  </si>
  <si>
    <t>用務・目的等</t>
    <rPh sb="0" eb="2">
      <t>ヨウム</t>
    </rPh>
    <rPh sb="3" eb="5">
      <t>モクテキ</t>
    </rPh>
    <rPh sb="5" eb="6">
      <t>ナド</t>
    </rPh>
    <phoneticPr fontId="18"/>
  </si>
  <si>
    <t>使途</t>
    <rPh sb="0" eb="2">
      <t>シト</t>
    </rPh>
    <phoneticPr fontId="18"/>
  </si>
  <si>
    <t>購入予定時期
（四半期単位）</t>
    <rPh sb="0" eb="2">
      <t>コウニュウ</t>
    </rPh>
    <rPh sb="2" eb="4">
      <t>ヨテイ</t>
    </rPh>
    <rPh sb="4" eb="6">
      <t>ジキ</t>
    </rPh>
    <rPh sb="8" eb="9">
      <t>シ</t>
    </rPh>
    <rPh sb="9" eb="11">
      <t>ハンキ</t>
    </rPh>
    <rPh sb="11" eb="13">
      <t>タンイ</t>
    </rPh>
    <phoneticPr fontId="18"/>
  </si>
  <si>
    <t>＜外注費＞</t>
    <rPh sb="1" eb="4">
      <t>ガイチュウヒ</t>
    </rPh>
    <phoneticPr fontId="18"/>
  </si>
  <si>
    <t>＜その他＞</t>
    <rPh sb="3" eb="4">
      <t>タ</t>
    </rPh>
    <phoneticPr fontId="18"/>
  </si>
  <si>
    <t>目的等</t>
    <rPh sb="0" eb="2">
      <t>モクテキ</t>
    </rPh>
    <rPh sb="2" eb="3">
      <t>ナド</t>
    </rPh>
    <phoneticPr fontId="18"/>
  </si>
  <si>
    <t>設備備品費</t>
    <rPh sb="0" eb="2">
      <t>セツビ</t>
    </rPh>
    <rPh sb="2" eb="4">
      <t>ビヒン</t>
    </rPh>
    <rPh sb="4" eb="5">
      <t>ヒ</t>
    </rPh>
    <phoneticPr fontId="18"/>
  </si>
  <si>
    <t>消耗品費</t>
    <rPh sb="0" eb="2">
      <t>ショウモウ</t>
    </rPh>
    <rPh sb="2" eb="3">
      <t>ヒン</t>
    </rPh>
    <rPh sb="3" eb="4">
      <t>ヒ</t>
    </rPh>
    <phoneticPr fontId="18"/>
  </si>
  <si>
    <t>謝金</t>
    <rPh sb="0" eb="2">
      <t>シャキン</t>
    </rPh>
    <phoneticPr fontId="18"/>
  </si>
  <si>
    <t>旅費</t>
    <rPh sb="0" eb="2">
      <t>リョヒ</t>
    </rPh>
    <phoneticPr fontId="18"/>
  </si>
  <si>
    <t>項目名</t>
    <rPh sb="0" eb="2">
      <t>コウモク</t>
    </rPh>
    <rPh sb="2" eb="3">
      <t>メイ</t>
    </rPh>
    <phoneticPr fontId="18"/>
  </si>
  <si>
    <t>対象額</t>
    <rPh sb="0" eb="2">
      <t>タイショウ</t>
    </rPh>
    <rPh sb="2" eb="3">
      <t>ガク</t>
    </rPh>
    <phoneticPr fontId="18"/>
  </si>
  <si>
    <t>消費税率</t>
    <rPh sb="0" eb="3">
      <t>ショウヒゼイ</t>
    </rPh>
    <rPh sb="3" eb="4">
      <t>リツ</t>
    </rPh>
    <phoneticPr fontId="18"/>
  </si>
  <si>
    <t>外注費</t>
    <rPh sb="0" eb="3">
      <t>ガイチュウヒ</t>
    </rPh>
    <phoneticPr fontId="18"/>
  </si>
  <si>
    <t>大項目計</t>
    <rPh sb="0" eb="3">
      <t>ダイコウモク</t>
    </rPh>
    <rPh sb="3" eb="4">
      <t>ケイ</t>
    </rPh>
    <phoneticPr fontId="18"/>
  </si>
  <si>
    <t>中項目計</t>
    <rPh sb="0" eb="1">
      <t>チュウ</t>
    </rPh>
    <rPh sb="1" eb="3">
      <t>コウモク</t>
    </rPh>
    <rPh sb="3" eb="4">
      <t>ケイ</t>
    </rPh>
    <phoneticPr fontId="18"/>
  </si>
  <si>
    <t>出張先</t>
    <rPh sb="0" eb="2">
      <t>シュッチョウ</t>
    </rPh>
    <rPh sb="2" eb="3">
      <t>サキ</t>
    </rPh>
    <phoneticPr fontId="18"/>
  </si>
  <si>
    <t>＜旅費＞</t>
    <rPh sb="1" eb="3">
      <t>リョヒ</t>
    </rPh>
    <phoneticPr fontId="18"/>
  </si>
  <si>
    <t>物品費</t>
    <rPh sb="0" eb="1">
      <t>モノ</t>
    </rPh>
    <rPh sb="1" eb="2">
      <t>シナ</t>
    </rPh>
    <rPh sb="2" eb="3">
      <t>ヒ</t>
    </rPh>
    <phoneticPr fontId="18"/>
  </si>
  <si>
    <t>人件費・謝金</t>
    <rPh sb="0" eb="1">
      <t>ヒト</t>
    </rPh>
    <rPh sb="1" eb="2">
      <t>ケン</t>
    </rPh>
    <rPh sb="2" eb="3">
      <t>ヒ</t>
    </rPh>
    <rPh sb="4" eb="5">
      <t>シャ</t>
    </rPh>
    <rPh sb="5" eb="6">
      <t>カネ</t>
    </rPh>
    <phoneticPr fontId="18"/>
  </si>
  <si>
    <t>旅費</t>
    <rPh sb="0" eb="1">
      <t>タビ</t>
    </rPh>
    <rPh sb="1" eb="2">
      <t>ヒ</t>
    </rPh>
    <phoneticPr fontId="18"/>
  </si>
  <si>
    <t>大項目</t>
    <rPh sb="0" eb="1">
      <t>ダイ</t>
    </rPh>
    <rPh sb="1" eb="2">
      <t>コウ</t>
    </rPh>
    <rPh sb="2" eb="3">
      <t>メ</t>
    </rPh>
    <phoneticPr fontId="18"/>
  </si>
  <si>
    <t>中項目</t>
    <rPh sb="0" eb="1">
      <t>ナカ</t>
    </rPh>
    <rPh sb="1" eb="2">
      <t>コウ</t>
    </rPh>
    <rPh sb="2" eb="3">
      <t>メ</t>
    </rPh>
    <phoneticPr fontId="18"/>
  </si>
  <si>
    <t>実施機関名：</t>
    <rPh sb="0" eb="2">
      <t>ジッシ</t>
    </rPh>
    <rPh sb="2" eb="4">
      <t>キカン</t>
    </rPh>
    <rPh sb="4" eb="5">
      <t>メイ</t>
    </rPh>
    <phoneticPr fontId="18"/>
  </si>
  <si>
    <t>氏名</t>
    <rPh sb="0" eb="1">
      <t>シ</t>
    </rPh>
    <rPh sb="1" eb="2">
      <t>メイ</t>
    </rPh>
    <phoneticPr fontId="18"/>
  </si>
  <si>
    <t>出張者</t>
    <rPh sb="0" eb="3">
      <t>シュッチョウシャ</t>
    </rPh>
    <phoneticPr fontId="18"/>
  </si>
  <si>
    <t>直接経費小計</t>
    <rPh sb="0" eb="2">
      <t>チョクセツ</t>
    </rPh>
    <rPh sb="2" eb="4">
      <t>ケイヒ</t>
    </rPh>
    <rPh sb="4" eb="6">
      <t>ショウケイ</t>
    </rPh>
    <phoneticPr fontId="18"/>
  </si>
  <si>
    <t>（単位：円）</t>
    <phoneticPr fontId="18"/>
  </si>
  <si>
    <t>単位：円</t>
    <rPh sb="0" eb="2">
      <t>タンイ</t>
    </rPh>
    <rPh sb="3" eb="4">
      <t>エン</t>
    </rPh>
    <phoneticPr fontId="18"/>
  </si>
  <si>
    <t>研究開発課題名：</t>
    <rPh sb="0" eb="1">
      <t>ケン</t>
    </rPh>
    <rPh sb="1" eb="2">
      <t>キワム</t>
    </rPh>
    <rPh sb="2" eb="4">
      <t>カイハツ</t>
    </rPh>
    <rPh sb="4" eb="5">
      <t>カ</t>
    </rPh>
    <rPh sb="5" eb="6">
      <t>ダイ</t>
    </rPh>
    <rPh sb="6" eb="7">
      <t>ナ</t>
    </rPh>
    <phoneticPr fontId="18"/>
  </si>
  <si>
    <t>分担研究開発課題名：</t>
    <rPh sb="0" eb="2">
      <t>ブンタン</t>
    </rPh>
    <rPh sb="2" eb="4">
      <t>ケンキュウ</t>
    </rPh>
    <rPh sb="4" eb="6">
      <t>カイハツ</t>
    </rPh>
    <rPh sb="6" eb="8">
      <t>カダイ</t>
    </rPh>
    <rPh sb="8" eb="9">
      <t>メイ</t>
    </rPh>
    <phoneticPr fontId="18"/>
  </si>
  <si>
    <t>●●分析装置</t>
    <rPh sb="2" eb="4">
      <t>ブンセキ</t>
    </rPh>
    <rPh sb="4" eb="6">
      <t>ソウチ</t>
    </rPh>
    <phoneticPr fontId="18"/>
  </si>
  <si>
    <t>●●分析のため</t>
    <rPh sb="2" eb="4">
      <t>ブンセキ</t>
    </rPh>
    <phoneticPr fontId="18"/>
  </si>
  <si>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8"/>
  </si>
  <si>
    <t>試薬（●●●●●、▲▲製）</t>
    <rPh sb="0" eb="2">
      <t>シヤク</t>
    </rPh>
    <rPh sb="11" eb="12">
      <t>セイ</t>
    </rPh>
    <phoneticPr fontId="18"/>
  </si>
  <si>
    <t>四半期報告会のため</t>
    <rPh sb="0" eb="3">
      <t>シハンキ</t>
    </rPh>
    <rPh sb="3" eb="6">
      <t>ホウコクカイ</t>
    </rPh>
    <phoneticPr fontId="18"/>
  </si>
  <si>
    <t>＜人件費＞</t>
    <rPh sb="1" eb="2">
      <t>ヒト</t>
    </rPh>
    <rPh sb="2" eb="3">
      <t>ケン</t>
    </rPh>
    <rPh sb="3" eb="4">
      <t>ヒ</t>
    </rPh>
    <phoneticPr fontId="18"/>
  </si>
  <si>
    <t>特任研究員</t>
    <rPh sb="0" eb="2">
      <t>トクニン</t>
    </rPh>
    <rPh sb="2" eb="5">
      <t>ケンキュウイン</t>
    </rPh>
    <phoneticPr fontId="18"/>
  </si>
  <si>
    <t>●●●●</t>
    <phoneticPr fontId="18"/>
  </si>
  <si>
    <t>直接経費の</t>
    <phoneticPr fontId="18"/>
  </si>
  <si>
    <t>％</t>
    <phoneticPr fontId="18"/>
  </si>
  <si>
    <t>検査機器レンタル料</t>
    <rPh sb="0" eb="2">
      <t>ケンサ</t>
    </rPh>
    <rPh sb="2" eb="4">
      <t>キキ</t>
    </rPh>
    <rPh sb="8" eb="9">
      <t>リョウ</t>
    </rPh>
    <phoneticPr fontId="18"/>
  </si>
  <si>
    <t>限定された期間で検証データ取得のため。</t>
    <rPh sb="0" eb="2">
      <t>ゲンテイ</t>
    </rPh>
    <rPh sb="5" eb="7">
      <t>キカン</t>
    </rPh>
    <rPh sb="8" eb="10">
      <t>ケンショウ</t>
    </rPh>
    <rPh sb="13" eb="15">
      <t>シュトク</t>
    </rPh>
    <phoneticPr fontId="18"/>
  </si>
  <si>
    <t>その他（消費税相当額）</t>
    <rPh sb="2" eb="3">
      <t>タ</t>
    </rPh>
    <rPh sb="4" eb="7">
      <t>ショウヒゼイ</t>
    </rPh>
    <rPh sb="7" eb="10">
      <t>ソウトウガク</t>
    </rPh>
    <phoneticPr fontId="18"/>
  </si>
  <si>
    <t>AMED入力</t>
    <rPh sb="4" eb="6">
      <t>ニュウリョク</t>
    </rPh>
    <phoneticPr fontId="29"/>
  </si>
  <si>
    <t>No.</t>
    <phoneticPr fontId="29"/>
  </si>
  <si>
    <t>課題管理番号</t>
    <rPh sb="0" eb="2">
      <t>カダイ</t>
    </rPh>
    <rPh sb="2" eb="4">
      <t>カンリ</t>
    </rPh>
    <rPh sb="4" eb="6">
      <t>バンゴウ</t>
    </rPh>
    <phoneticPr fontId="29"/>
  </si>
  <si>
    <t>契約番号</t>
    <rPh sb="0" eb="2">
      <t>ケイヤク</t>
    </rPh>
    <rPh sb="2" eb="4">
      <t>バンゴウ</t>
    </rPh>
    <phoneticPr fontId="29"/>
  </si>
  <si>
    <t>文書番号種別</t>
    <rPh sb="0" eb="2">
      <t>ブンショ</t>
    </rPh>
    <rPh sb="2" eb="4">
      <t>バンゴウ</t>
    </rPh>
    <rPh sb="4" eb="6">
      <t>シュベツ</t>
    </rPh>
    <phoneticPr fontId="29"/>
  </si>
  <si>
    <t>文書番号</t>
    <rPh sb="0" eb="2">
      <t>ブンショ</t>
    </rPh>
    <rPh sb="2" eb="4">
      <t>バンゴウ</t>
    </rPh>
    <phoneticPr fontId="29"/>
  </si>
  <si>
    <t>委託先機関名</t>
    <rPh sb="0" eb="3">
      <t>イタクサキ</t>
    </rPh>
    <rPh sb="3" eb="6">
      <t>キカンメイ</t>
    </rPh>
    <phoneticPr fontId="29"/>
  </si>
  <si>
    <t>事業名</t>
    <rPh sb="0" eb="2">
      <t>ジギョウ</t>
    </rPh>
    <rPh sb="2" eb="3">
      <t>メイ</t>
    </rPh>
    <phoneticPr fontId="29"/>
  </si>
  <si>
    <t>プログラム名</t>
    <rPh sb="5" eb="6">
      <t>メイ</t>
    </rPh>
    <phoneticPr fontId="29"/>
  </si>
  <si>
    <t>大学等又は企業等</t>
    <rPh sb="0" eb="3">
      <t>ダイガクトウ</t>
    </rPh>
    <rPh sb="3" eb="4">
      <t>マタ</t>
    </rPh>
    <rPh sb="5" eb="7">
      <t>キギョウ</t>
    </rPh>
    <rPh sb="7" eb="8">
      <t>トウ</t>
    </rPh>
    <phoneticPr fontId="29"/>
  </si>
  <si>
    <t>研究開発課題名</t>
    <rPh sb="0" eb="2">
      <t>ケンキュウ</t>
    </rPh>
    <rPh sb="2" eb="4">
      <t>カイハツ</t>
    </rPh>
    <rPh sb="4" eb="6">
      <t>カダイ</t>
    </rPh>
    <rPh sb="6" eb="7">
      <t>メイ</t>
    </rPh>
    <phoneticPr fontId="29"/>
  </si>
  <si>
    <t>e-Rad課題ID番号</t>
    <phoneticPr fontId="29"/>
  </si>
  <si>
    <t>研究開発担当者氏名①</t>
    <rPh sb="0" eb="2">
      <t>ケンキュウ</t>
    </rPh>
    <rPh sb="2" eb="4">
      <t>カイハツ</t>
    </rPh>
    <rPh sb="4" eb="7">
      <t>タントウシャ</t>
    </rPh>
    <rPh sb="7" eb="9">
      <t>シメイ</t>
    </rPh>
    <phoneticPr fontId="29"/>
  </si>
  <si>
    <t>研究開発担当者E-mail</t>
    <rPh sb="0" eb="2">
      <t>ケンキュウ</t>
    </rPh>
    <rPh sb="2" eb="4">
      <t>カイハツ</t>
    </rPh>
    <phoneticPr fontId="29"/>
  </si>
  <si>
    <t>研究開発担当
事務連絡担当者E-mail</t>
    <rPh sb="0" eb="2">
      <t>ケンキュウ</t>
    </rPh>
    <rPh sb="2" eb="4">
      <t>カイハツ</t>
    </rPh>
    <rPh sb="4" eb="6">
      <t>タントウ</t>
    </rPh>
    <rPh sb="7" eb="9">
      <t>ジム</t>
    </rPh>
    <rPh sb="9" eb="11">
      <t>レンラク</t>
    </rPh>
    <rPh sb="11" eb="14">
      <t>タントウシャ</t>
    </rPh>
    <phoneticPr fontId="29"/>
  </si>
  <si>
    <t>消費税額</t>
    <rPh sb="0" eb="3">
      <t>ショウヒゼイ</t>
    </rPh>
    <rPh sb="3" eb="4">
      <t>ガク</t>
    </rPh>
    <phoneticPr fontId="29"/>
  </si>
  <si>
    <t>契約者（乙）(署名欄)
住　　所</t>
    <rPh sb="0" eb="2">
      <t>ケイヤク</t>
    </rPh>
    <rPh sb="2" eb="3">
      <t>シャ</t>
    </rPh>
    <rPh sb="4" eb="5">
      <t>オツ</t>
    </rPh>
    <rPh sb="7" eb="9">
      <t>ショメイ</t>
    </rPh>
    <rPh sb="9" eb="10">
      <t>ラン</t>
    </rPh>
    <rPh sb="12" eb="13">
      <t>ジュウ</t>
    </rPh>
    <rPh sb="15" eb="16">
      <t>ショ</t>
    </rPh>
    <phoneticPr fontId="29"/>
  </si>
  <si>
    <t>契約者（乙）肩書</t>
    <rPh sb="0" eb="3">
      <t>ケイヤクシャ</t>
    </rPh>
    <rPh sb="6" eb="8">
      <t>カタガ</t>
    </rPh>
    <phoneticPr fontId="29"/>
  </si>
  <si>
    <t>契約者（乙）氏名</t>
    <rPh sb="0" eb="3">
      <t>ケイヤクシャ</t>
    </rPh>
    <rPh sb="6" eb="8">
      <t>シメイ</t>
    </rPh>
    <phoneticPr fontId="29"/>
  </si>
  <si>
    <t>物品費</t>
    <rPh sb="0" eb="2">
      <t>ブッピン</t>
    </rPh>
    <rPh sb="2" eb="3">
      <t>ヒ</t>
    </rPh>
    <phoneticPr fontId="29"/>
  </si>
  <si>
    <t>旅費</t>
    <rPh sb="0" eb="2">
      <t>リョヒ</t>
    </rPh>
    <phoneticPr fontId="29"/>
  </si>
  <si>
    <t>人件費・謝金</t>
    <rPh sb="0" eb="3">
      <t>ジンケンヒ</t>
    </rPh>
    <rPh sb="4" eb="6">
      <t>シャキン</t>
    </rPh>
    <phoneticPr fontId="29"/>
  </si>
  <si>
    <t>その他</t>
    <rPh sb="2" eb="3">
      <t>タ</t>
    </rPh>
    <phoneticPr fontId="29"/>
  </si>
  <si>
    <t>間接経費</t>
    <rPh sb="0" eb="2">
      <t>カンセツ</t>
    </rPh>
    <rPh sb="2" eb="4">
      <t>ケイヒ</t>
    </rPh>
    <phoneticPr fontId="29"/>
  </si>
  <si>
    <t>当年度目的</t>
    <rPh sb="0" eb="3">
      <t>トウネンド</t>
    </rPh>
    <rPh sb="3" eb="5">
      <t>モクテキ</t>
    </rPh>
    <phoneticPr fontId="29"/>
  </si>
  <si>
    <t>契約担当窓口
郵便番号</t>
    <rPh sb="0" eb="2">
      <t>ケイヤク</t>
    </rPh>
    <rPh sb="2" eb="4">
      <t>タントウ</t>
    </rPh>
    <rPh sb="4" eb="6">
      <t>マドグチ</t>
    </rPh>
    <rPh sb="7" eb="9">
      <t>ユウビン</t>
    </rPh>
    <rPh sb="9" eb="11">
      <t>バンゴウ</t>
    </rPh>
    <phoneticPr fontId="29"/>
  </si>
  <si>
    <t>契約担当窓口
住　所</t>
    <rPh sb="0" eb="2">
      <t>ケイヤク</t>
    </rPh>
    <rPh sb="2" eb="4">
      <t>タントウ</t>
    </rPh>
    <rPh sb="4" eb="6">
      <t>マドグチ</t>
    </rPh>
    <rPh sb="7" eb="8">
      <t>ジュウ</t>
    </rPh>
    <rPh sb="9" eb="10">
      <t>ショ</t>
    </rPh>
    <phoneticPr fontId="29"/>
  </si>
  <si>
    <t>契約担当者氏名</t>
    <rPh sb="0" eb="2">
      <t>ケイヤク</t>
    </rPh>
    <rPh sb="2" eb="5">
      <t>タントウシャ</t>
    </rPh>
    <rPh sb="5" eb="7">
      <t>シメイ</t>
    </rPh>
    <phoneticPr fontId="29"/>
  </si>
  <si>
    <t>電話</t>
    <rPh sb="0" eb="2">
      <t>デンワ</t>
    </rPh>
    <phoneticPr fontId="29"/>
  </si>
  <si>
    <t>FAX</t>
    <phoneticPr fontId="29"/>
  </si>
  <si>
    <t>契約担当者E-mail</t>
    <rPh sb="0" eb="2">
      <t>ケイヤク</t>
    </rPh>
    <rPh sb="2" eb="5">
      <t>タントウシャ</t>
    </rPh>
    <phoneticPr fontId="29"/>
  </si>
  <si>
    <t>経理担当窓口
郵便番号</t>
    <rPh sb="0" eb="2">
      <t>ケイリ</t>
    </rPh>
    <rPh sb="2" eb="4">
      <t>タントウ</t>
    </rPh>
    <rPh sb="4" eb="6">
      <t>マドグチ</t>
    </rPh>
    <rPh sb="7" eb="9">
      <t>ユウビン</t>
    </rPh>
    <rPh sb="9" eb="11">
      <t>バンゴウ</t>
    </rPh>
    <phoneticPr fontId="29"/>
  </si>
  <si>
    <t>経理担当窓口
住　所</t>
    <rPh sb="0" eb="2">
      <t>ケイリ</t>
    </rPh>
    <rPh sb="2" eb="4">
      <t>タントウ</t>
    </rPh>
    <rPh sb="4" eb="6">
      <t>マドグチ</t>
    </rPh>
    <rPh sb="7" eb="8">
      <t>ジュウ</t>
    </rPh>
    <rPh sb="9" eb="10">
      <t>ショ</t>
    </rPh>
    <phoneticPr fontId="29"/>
  </si>
  <si>
    <t>経理担当者氏名</t>
    <rPh sb="0" eb="2">
      <t>ケイリ</t>
    </rPh>
    <rPh sb="2" eb="5">
      <t>タントウシャ</t>
    </rPh>
    <rPh sb="5" eb="7">
      <t>シメイ</t>
    </rPh>
    <phoneticPr fontId="29"/>
  </si>
  <si>
    <t>経理担当者E-mail</t>
    <rPh sb="0" eb="2">
      <t>ケイリ</t>
    </rPh>
    <rPh sb="2" eb="5">
      <t>タントウシャ</t>
    </rPh>
    <phoneticPr fontId="29"/>
  </si>
  <si>
    <t>知財担当者氏名</t>
    <rPh sb="0" eb="2">
      <t>チザイ</t>
    </rPh>
    <rPh sb="2" eb="5">
      <t>タントウシャ</t>
    </rPh>
    <rPh sb="5" eb="7">
      <t>シメイ</t>
    </rPh>
    <phoneticPr fontId="29"/>
  </si>
  <si>
    <t>知財担当者E-mail</t>
    <rPh sb="0" eb="2">
      <t>チザイ</t>
    </rPh>
    <rPh sb="2" eb="5">
      <t>タントウシャ</t>
    </rPh>
    <phoneticPr fontId="29"/>
  </si>
  <si>
    <t>備考</t>
    <rPh sb="0" eb="2">
      <t>ビコウ</t>
    </rPh>
    <phoneticPr fontId="29"/>
  </si>
  <si>
    <t>直接経費計</t>
    <rPh sb="0" eb="2">
      <t>チョクセツ</t>
    </rPh>
    <rPh sb="2" eb="4">
      <t>ケイヒ</t>
    </rPh>
    <rPh sb="4" eb="5">
      <t>ケイ</t>
    </rPh>
    <phoneticPr fontId="18"/>
  </si>
  <si>
    <t>所属・役職</t>
    <rPh sb="0" eb="2">
      <t>ショゾク</t>
    </rPh>
    <rPh sb="3" eb="5">
      <t>ヤクショク</t>
    </rPh>
    <phoneticPr fontId="18"/>
  </si>
  <si>
    <t>住所</t>
    <rPh sb="0" eb="2">
      <t>ジュウショ</t>
    </rPh>
    <phoneticPr fontId="18"/>
  </si>
  <si>
    <t>郵便番号</t>
    <rPh sb="0" eb="2">
      <t>ユウビン</t>
    </rPh>
    <rPh sb="2" eb="4">
      <t>バンゴウ</t>
    </rPh>
    <phoneticPr fontId="18"/>
  </si>
  <si>
    <t>電話番号</t>
    <rPh sb="0" eb="2">
      <t>デンワ</t>
    </rPh>
    <rPh sb="2" eb="4">
      <t>バンゴウ</t>
    </rPh>
    <phoneticPr fontId="18"/>
  </si>
  <si>
    <t>FAX番号</t>
    <rPh sb="3" eb="5">
      <t>バンゴウ</t>
    </rPh>
    <phoneticPr fontId="18"/>
  </si>
  <si>
    <t>事業名：</t>
    <rPh sb="0" eb="2">
      <t>ジギョウ</t>
    </rPh>
    <rPh sb="2" eb="3">
      <t>メイ</t>
    </rPh>
    <phoneticPr fontId="18"/>
  </si>
  <si>
    <t>単価</t>
    <rPh sb="0" eb="2">
      <t>タンカ</t>
    </rPh>
    <phoneticPr fontId="18"/>
  </si>
  <si>
    <t>数量</t>
    <rPh sb="0" eb="2">
      <t>スウリョウ</t>
    </rPh>
    <phoneticPr fontId="18"/>
  </si>
  <si>
    <t>積算根拠</t>
    <rPh sb="0" eb="2">
      <t>セキサン</t>
    </rPh>
    <rPh sb="2" eb="4">
      <t>コンキョ</t>
    </rPh>
    <phoneticPr fontId="18"/>
  </si>
  <si>
    <t>回数</t>
    <rPh sb="0" eb="2">
      <t>カイスウ</t>
    </rPh>
    <phoneticPr fontId="18"/>
  </si>
  <si>
    <t>人数</t>
    <rPh sb="0" eb="2">
      <t>ニンズウ</t>
    </rPh>
    <phoneticPr fontId="18"/>
  </si>
  <si>
    <t>直雇用</t>
  </si>
  <si>
    <t>派遣</t>
  </si>
  <si>
    <t>研究補佐員</t>
    <rPh sb="0" eb="2">
      <t>ケンキュウ</t>
    </rPh>
    <rPh sb="2" eb="5">
      <t>ホサイン</t>
    </rPh>
    <phoneticPr fontId="18"/>
  </si>
  <si>
    <t>消費税相当額の有無</t>
    <rPh sb="0" eb="3">
      <t>ショウヒゼイ</t>
    </rPh>
    <rPh sb="3" eb="6">
      <t>ソウトウガク</t>
    </rPh>
    <rPh sb="7" eb="9">
      <t>ウム</t>
    </rPh>
    <phoneticPr fontId="18"/>
  </si>
  <si>
    <t>積算根拠</t>
    <rPh sb="2" eb="4">
      <t>コンキョ</t>
    </rPh>
    <phoneticPr fontId="18"/>
  </si>
  <si>
    <t>単位</t>
    <rPh sb="0" eb="2">
      <t>タンイ</t>
    </rPh>
    <phoneticPr fontId="18"/>
  </si>
  <si>
    <t>学会参加費（海外）</t>
    <rPh sb="0" eb="2">
      <t>ガッカイ</t>
    </rPh>
    <rPh sb="2" eb="5">
      <t>サンカヒ</t>
    </rPh>
    <rPh sb="6" eb="8">
      <t>カイガイ</t>
    </rPh>
    <phoneticPr fontId="18"/>
  </si>
  <si>
    <t>○○学会での発表のため</t>
    <rPh sb="2" eb="4">
      <t>ガッカイ</t>
    </rPh>
    <rPh sb="6" eb="8">
      <t>ハッピョウ</t>
    </rPh>
    <phoneticPr fontId="18"/>
  </si>
  <si>
    <t>××の○○に使用する（海外業者）</t>
    <rPh sb="6" eb="8">
      <t>シヨウ</t>
    </rPh>
    <rPh sb="11" eb="13">
      <t>カイガイ</t>
    </rPh>
    <rPh sb="13" eb="15">
      <t>ギョウシャ</t>
    </rPh>
    <phoneticPr fontId="18"/>
  </si>
  <si>
    <t>雇用区分</t>
    <rPh sb="0" eb="2">
      <t>コヨウ</t>
    </rPh>
    <rPh sb="2" eb="4">
      <t>クブン</t>
    </rPh>
    <phoneticPr fontId="18"/>
  </si>
  <si>
    <t>消費税相当額合計</t>
    <rPh sb="0" eb="3">
      <t>ショウヒゼイ</t>
    </rPh>
    <rPh sb="3" eb="6">
      <t>ソウトウガク</t>
    </rPh>
    <rPh sb="6" eb="8">
      <t>ゴウケイ</t>
    </rPh>
    <phoneticPr fontId="18"/>
  </si>
  <si>
    <t>外注費</t>
    <rPh sb="0" eb="2">
      <t>ガイチュウ</t>
    </rPh>
    <rPh sb="2" eb="3">
      <t>ヒ</t>
    </rPh>
    <phoneticPr fontId="18"/>
  </si>
  <si>
    <t>選択してください</t>
  </si>
  <si>
    <t>種別</t>
    <rPh sb="0" eb="2">
      <t>シュベツ</t>
    </rPh>
    <phoneticPr fontId="18"/>
  </si>
  <si>
    <t>○○班　班会議出席</t>
    <rPh sb="2" eb="3">
      <t>ハン</t>
    </rPh>
    <rPh sb="4" eb="5">
      <t>ハン</t>
    </rPh>
    <rPh sb="5" eb="7">
      <t>カイギ</t>
    </rPh>
    <rPh sb="7" eb="9">
      <t>シュッセキ</t>
    </rPh>
    <phoneticPr fontId="18"/>
  </si>
  <si>
    <t>国内</t>
  </si>
  <si>
    <t>海外</t>
  </si>
  <si>
    <t>ABC大学</t>
    <rPh sb="3" eb="5">
      <t>ダイガク</t>
    </rPh>
    <phoneticPr fontId="18"/>
  </si>
  <si>
    <t>ZZZZ学会　発表のため</t>
    <rPh sb="4" eb="6">
      <t>ガッカイ</t>
    </rPh>
    <rPh sb="7" eb="9">
      <t>ハッピョウ</t>
    </rPh>
    <phoneticPr fontId="18"/>
  </si>
  <si>
    <t>論文投稿料（海外）</t>
    <rPh sb="0" eb="2">
      <t>ロンブン</t>
    </rPh>
    <rPh sb="2" eb="4">
      <t>トウコウ</t>
    </rPh>
    <rPh sb="4" eb="5">
      <t>リョウ</t>
    </rPh>
    <rPh sb="6" eb="8">
      <t>カイガイ</t>
    </rPh>
    <phoneticPr fontId="18"/>
  </si>
  <si>
    <t>学会参加費（会員）</t>
    <rPh sb="0" eb="2">
      <t>ガッカイ</t>
    </rPh>
    <rPh sb="2" eb="5">
      <t>サンカヒ</t>
    </rPh>
    <rPh sb="6" eb="8">
      <t>カイイン</t>
    </rPh>
    <phoneticPr fontId="18"/>
  </si>
  <si>
    <t>○○についての投稿</t>
    <rPh sb="7" eb="9">
      <t>トウコウ</t>
    </rPh>
    <phoneticPr fontId="18"/>
  </si>
  <si>
    <t>○○○（具体的な機器名)</t>
    <rPh sb="4" eb="7">
      <t>グタイテキ</t>
    </rPh>
    <rPh sb="8" eb="11">
      <t>キキメイ</t>
    </rPh>
    <phoneticPr fontId="18"/>
  </si>
  <si>
    <t>A</t>
    <phoneticPr fontId="18"/>
  </si>
  <si>
    <t>B</t>
    <phoneticPr fontId="18"/>
  </si>
  <si>
    <t>式</t>
  </si>
  <si>
    <t>泊</t>
    <rPh sb="0" eb="1">
      <t>ハク</t>
    </rPh>
    <phoneticPr fontId="18"/>
  </si>
  <si>
    <t>日</t>
    <rPh sb="0" eb="1">
      <t>ヒ</t>
    </rPh>
    <phoneticPr fontId="18"/>
  </si>
  <si>
    <t>日程</t>
    <rPh sb="0" eb="2">
      <t>ニッテイ</t>
    </rPh>
    <phoneticPr fontId="18"/>
  </si>
  <si>
    <t>件</t>
  </si>
  <si>
    <t>学会参加費（非会員）</t>
    <rPh sb="0" eb="2">
      <t>ガッカイ</t>
    </rPh>
    <rPh sb="2" eb="5">
      <t>サンカヒ</t>
    </rPh>
    <rPh sb="6" eb="9">
      <t>ヒカイイン</t>
    </rPh>
    <phoneticPr fontId="18"/>
  </si>
  <si>
    <t>第2四半期</t>
  </si>
  <si>
    <t>台</t>
  </si>
  <si>
    <t>細胞培養器具(○○、△△、他）</t>
    <rPh sb="0" eb="2">
      <t>サイボウ</t>
    </rPh>
    <rPh sb="2" eb="4">
      <t>バイヨウ</t>
    </rPh>
    <rPh sb="4" eb="6">
      <t>キグ</t>
    </rPh>
    <rPh sb="13" eb="14">
      <t>ホカ</t>
    </rPh>
    <phoneticPr fontId="17"/>
  </si>
  <si>
    <t>消費税の事業者確認</t>
    <rPh sb="0" eb="3">
      <t>ショウヒゼイ</t>
    </rPh>
    <rPh sb="4" eb="7">
      <t>ジギョウシャ</t>
    </rPh>
    <rPh sb="7" eb="9">
      <t>カクニン</t>
    </rPh>
    <phoneticPr fontId="18"/>
  </si>
  <si>
    <t>必ず選択してください</t>
  </si>
  <si>
    <t>東京都内　会議室</t>
    <rPh sb="0" eb="2">
      <t>トウキョウ</t>
    </rPh>
    <rPh sb="2" eb="4">
      <t>トナイ</t>
    </rPh>
    <rPh sb="5" eb="8">
      <t>カイギシツ</t>
    </rPh>
    <phoneticPr fontId="18"/>
  </si>
  <si>
    <t>病理組織標本作製費用</t>
    <phoneticPr fontId="18"/>
  </si>
  <si>
    <t>病理学的解析に使用するため</t>
    <phoneticPr fontId="18"/>
  </si>
  <si>
    <t>DNA合成</t>
    <rPh sb="3" eb="5">
      <t>ゴウセイ</t>
    </rPh>
    <phoneticPr fontId="18"/>
  </si>
  <si>
    <t>PARG阻害剤のバイオマーカー研究</t>
    <phoneticPr fontId="18"/>
  </si>
  <si>
    <t>ヌードマウス</t>
    <phoneticPr fontId="18"/>
  </si>
  <si>
    <t>上記のうち年間定期代→</t>
    <rPh sb="0" eb="2">
      <t>ジョウキ</t>
    </rPh>
    <rPh sb="5" eb="7">
      <t>ネンカン</t>
    </rPh>
    <rPh sb="7" eb="10">
      <t>テイキダイ</t>
    </rPh>
    <phoneticPr fontId="18"/>
  </si>
  <si>
    <t>人件費</t>
    <rPh sb="0" eb="3">
      <t>ジンケンヒ</t>
    </rPh>
    <phoneticPr fontId="18"/>
  </si>
  <si>
    <t>○○○○についての専門家による指導（講師代）</t>
    <rPh sb="9" eb="12">
      <t>センモンカ</t>
    </rPh>
    <rPh sb="15" eb="17">
      <t>シドウ</t>
    </rPh>
    <rPh sb="18" eb="20">
      <t>コウシ</t>
    </rPh>
    <rPh sb="20" eb="21">
      <t>ダイ</t>
    </rPh>
    <phoneticPr fontId="18"/>
  </si>
  <si>
    <t>○○の評価実験に使用</t>
    <rPh sb="5" eb="7">
      <t>ジッケン</t>
    </rPh>
    <rPh sb="8" eb="10">
      <t>シヨウ</t>
    </rPh>
    <phoneticPr fontId="18"/>
  </si>
  <si>
    <t>課題管理番号：</t>
    <rPh sb="0" eb="2">
      <t>カダイ</t>
    </rPh>
    <rPh sb="2" eb="4">
      <t>カンリ</t>
    </rPh>
    <rPh sb="4" eb="6">
      <t>バンゴウ</t>
    </rPh>
    <phoneticPr fontId="18"/>
  </si>
  <si>
    <t>AMED記入</t>
    <rPh sb="4" eb="6">
      <t>キニュウ</t>
    </rPh>
    <phoneticPr fontId="18"/>
  </si>
  <si>
    <t>契約者（乙）住所：</t>
    <rPh sb="0" eb="3">
      <t>ケイヤクシャ</t>
    </rPh>
    <rPh sb="4" eb="5">
      <t>オツ</t>
    </rPh>
    <rPh sb="6" eb="8">
      <t>ジュウショ</t>
    </rPh>
    <phoneticPr fontId="18"/>
  </si>
  <si>
    <t>契約者（乙）肩書：</t>
    <rPh sb="0" eb="3">
      <t>ケイヤクシャ</t>
    </rPh>
    <rPh sb="4" eb="5">
      <t>オツ</t>
    </rPh>
    <rPh sb="6" eb="8">
      <t>カタガ</t>
    </rPh>
    <phoneticPr fontId="18"/>
  </si>
  <si>
    <t>契約者（乙）氏名：</t>
    <rPh sb="0" eb="3">
      <t>ケイヤクシャ</t>
    </rPh>
    <rPh sb="4" eb="5">
      <t>オツ</t>
    </rPh>
    <rPh sb="6" eb="8">
      <t>シメイ</t>
    </rPh>
    <phoneticPr fontId="18"/>
  </si>
  <si>
    <t>プログラム名：</t>
    <rPh sb="5" eb="6">
      <t>メイ</t>
    </rPh>
    <phoneticPr fontId="18"/>
  </si>
  <si>
    <t>大学等／企業等の区分：</t>
    <rPh sb="0" eb="3">
      <t>ダイガクトウ</t>
    </rPh>
    <rPh sb="4" eb="6">
      <t>キギョウ</t>
    </rPh>
    <rPh sb="6" eb="7">
      <t>トウ</t>
    </rPh>
    <rPh sb="8" eb="10">
      <t>クブン</t>
    </rPh>
    <phoneticPr fontId="18"/>
  </si>
  <si>
    <t>～</t>
    <phoneticPr fontId="18"/>
  </si>
  <si>
    <t>全研究開発実施期間：</t>
    <rPh sb="0" eb="1">
      <t>ゼン</t>
    </rPh>
    <rPh sb="1" eb="3">
      <t>ケンキュウ</t>
    </rPh>
    <rPh sb="3" eb="5">
      <t>カイハツ</t>
    </rPh>
    <rPh sb="5" eb="7">
      <t>ジッシ</t>
    </rPh>
    <rPh sb="7" eb="9">
      <t>キカン</t>
    </rPh>
    <phoneticPr fontId="18"/>
  </si>
  <si>
    <t>＜経費内訳＞</t>
    <rPh sb="1" eb="3">
      <t>ケイヒ</t>
    </rPh>
    <rPh sb="3" eb="5">
      <t>ウチワケ</t>
    </rPh>
    <phoneticPr fontId="18"/>
  </si>
  <si>
    <t>設備備品費</t>
    <rPh sb="0" eb="2">
      <t>セツビ</t>
    </rPh>
    <rPh sb="2" eb="5">
      <t>ビヒンヒ</t>
    </rPh>
    <phoneticPr fontId="18"/>
  </si>
  <si>
    <t>単位</t>
    <rPh sb="0" eb="2">
      <t>タンイ</t>
    </rPh>
    <phoneticPr fontId="18"/>
  </si>
  <si>
    <t>点</t>
    <rPh sb="0" eb="1">
      <t>テン</t>
    </rPh>
    <phoneticPr fontId="18"/>
  </si>
  <si>
    <t>式</t>
    <rPh sb="0" eb="1">
      <t>シキ</t>
    </rPh>
    <phoneticPr fontId="18"/>
  </si>
  <si>
    <t>件</t>
    <rPh sb="0" eb="1">
      <t>ケン</t>
    </rPh>
    <phoneticPr fontId="18"/>
  </si>
  <si>
    <t>匹</t>
    <rPh sb="0" eb="1">
      <t>ヒキ</t>
    </rPh>
    <phoneticPr fontId="18"/>
  </si>
  <si>
    <t>●●検査に必要な消耗品</t>
    <rPh sb="2" eb="4">
      <t>ケンサ</t>
    </rPh>
    <rPh sb="5" eb="7">
      <t>ヒツヨウ</t>
    </rPh>
    <rPh sb="8" eb="11">
      <t>ショウモウヒン</t>
    </rPh>
    <phoneticPr fontId="18"/>
  </si>
  <si>
    <t>検査用消耗品（ピペット等、実験器具類）</t>
    <rPh sb="0" eb="2">
      <t>ケンサ</t>
    </rPh>
    <rPh sb="2" eb="3">
      <t>ヨウ</t>
    </rPh>
    <rPh sb="3" eb="6">
      <t>ショウモウヒン</t>
    </rPh>
    <phoneticPr fontId="18"/>
  </si>
  <si>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29"/>
  </si>
  <si>
    <t>契約締結日：</t>
    <rPh sb="0" eb="2">
      <t>ケイヤク</t>
    </rPh>
    <rPh sb="2" eb="4">
      <t>テイケツ</t>
    </rPh>
    <rPh sb="4" eb="5">
      <t>ビ</t>
    </rPh>
    <phoneticPr fontId="18"/>
  </si>
  <si>
    <t>契約締結日</t>
    <rPh sb="0" eb="2">
      <t>ケイヤク</t>
    </rPh>
    <rPh sb="2" eb="4">
      <t>テイケツ</t>
    </rPh>
    <rPh sb="4" eb="5">
      <t>ビ</t>
    </rPh>
    <phoneticPr fontId="18"/>
  </si>
  <si>
    <t>税込（課税）</t>
  </si>
  <si>
    <t>課税対象外</t>
  </si>
  <si>
    <t>外注検査費</t>
    <rPh sb="0" eb="2">
      <t>ガイチュウ</t>
    </rPh>
    <rPh sb="2" eb="4">
      <t>ケンサ</t>
    </rPh>
    <rPh sb="4" eb="5">
      <t>ヒ</t>
    </rPh>
    <phoneticPr fontId="18"/>
  </si>
  <si>
    <t>○○の○○用サンプル検査の外注</t>
    <rPh sb="5" eb="6">
      <t>ヨウ</t>
    </rPh>
    <rPh sb="10" eb="12">
      <t>ケンサ</t>
    </rPh>
    <rPh sb="13" eb="15">
      <t>ガイチュウ</t>
    </rPh>
    <phoneticPr fontId="17"/>
  </si>
  <si>
    <t>当年度委託期間：</t>
    <rPh sb="0" eb="3">
      <t>トウネンド</t>
    </rPh>
    <rPh sb="3" eb="5">
      <t>イタク</t>
    </rPh>
    <rPh sb="5" eb="7">
      <t>キカン</t>
    </rPh>
    <phoneticPr fontId="18"/>
  </si>
  <si>
    <t>消費税区分</t>
    <rPh sb="0" eb="2">
      <t>ショウヒ</t>
    </rPh>
    <rPh sb="2" eb="3">
      <t>ゼイ</t>
    </rPh>
    <rPh sb="3" eb="5">
      <t>クブン</t>
    </rPh>
    <phoneticPr fontId="18"/>
  </si>
  <si>
    <t>消費税区分</t>
    <rPh sb="0" eb="3">
      <t>ショウヒゼイ</t>
    </rPh>
    <rPh sb="3" eb="5">
      <t>クブン</t>
    </rPh>
    <phoneticPr fontId="18"/>
  </si>
  <si>
    <t>培養細胞の維持のため（海外業者）</t>
    <rPh sb="0" eb="2">
      <t>バイヨウ</t>
    </rPh>
    <rPh sb="2" eb="4">
      <t>サイボウ</t>
    </rPh>
    <rPh sb="5" eb="7">
      <t>イジ</t>
    </rPh>
    <rPh sb="11" eb="13">
      <t>カイガイ</t>
    </rPh>
    <rPh sb="13" eb="15">
      <t>ギョウシャ</t>
    </rPh>
    <phoneticPr fontId="17"/>
  </si>
  <si>
    <t>●●に関する謝金</t>
    <rPh sb="3" eb="4">
      <t>カン</t>
    </rPh>
    <rPh sb="6" eb="8">
      <t>シャキン</t>
    </rPh>
    <phoneticPr fontId="18"/>
  </si>
  <si>
    <t>（人件費内訳）</t>
    <rPh sb="1" eb="4">
      <t>ジンケンヒ</t>
    </rPh>
    <rPh sb="4" eb="6">
      <t>ウチワケ</t>
    </rPh>
    <phoneticPr fontId="18"/>
  </si>
  <si>
    <t>（その他内訳）</t>
    <rPh sb="3" eb="4">
      <t>タ</t>
    </rPh>
    <rPh sb="4" eb="6">
      <t>ウチワケ</t>
    </rPh>
    <phoneticPr fontId="18"/>
  </si>
  <si>
    <t>１．委託研究開発費</t>
    <phoneticPr fontId="18"/>
  </si>
  <si>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</si>
  <si>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</si>
  <si>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</si>
  <si>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</si>
  <si>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</si>
  <si>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</si>
  <si>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</si>
  <si>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</si>
  <si>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</si>
  <si>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</si>
  <si>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</si>
  <si>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</si>
  <si>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</si>
  <si>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</si>
  <si>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8"/>
  </si>
  <si>
    <t>直接経費小計</t>
  </si>
  <si>
    <t>合計</t>
  </si>
  <si>
    <t>間接経費</t>
    <phoneticPr fontId="18"/>
  </si>
  <si>
    <t>中項目計
（直接契約分）</t>
    <rPh sb="6" eb="8">
      <t>チョクセツ</t>
    </rPh>
    <rPh sb="8" eb="11">
      <t>ケイヤクブン</t>
    </rPh>
    <phoneticPr fontId="18"/>
  </si>
  <si>
    <t>中項目計
（再委託分）</t>
    <rPh sb="6" eb="9">
      <t>サイイタク</t>
    </rPh>
    <rPh sb="9" eb="10">
      <t>ブン</t>
    </rPh>
    <phoneticPr fontId="18"/>
  </si>
  <si>
    <t>栄目戸　太郎</t>
    <rPh sb="0" eb="1">
      <t>エイ</t>
    </rPh>
    <rPh sb="1" eb="3">
      <t>メド</t>
    </rPh>
    <rPh sb="4" eb="6">
      <t>タロウ</t>
    </rPh>
    <phoneticPr fontId="18"/>
  </si>
  <si>
    <t>丸野　内子</t>
    <rPh sb="0" eb="1">
      <t>マル</t>
    </rPh>
    <rPh sb="1" eb="2">
      <t>ノ</t>
    </rPh>
    <rPh sb="3" eb="5">
      <t>ウチコ</t>
    </rPh>
    <phoneticPr fontId="18"/>
  </si>
  <si>
    <t>大手　町子</t>
    <rPh sb="0" eb="2">
      <t>オオテ</t>
    </rPh>
    <rPh sb="3" eb="4">
      <t>マチ</t>
    </rPh>
    <rPh sb="4" eb="5">
      <t>コ</t>
    </rPh>
    <phoneticPr fontId="18"/>
  </si>
  <si>
    <t>研究倫理教育責任者</t>
    <rPh sb="0" eb="2">
      <t>ケンキュウ</t>
    </rPh>
    <rPh sb="2" eb="4">
      <t>リンリ</t>
    </rPh>
    <rPh sb="4" eb="6">
      <t>キョウイク</t>
    </rPh>
    <rPh sb="6" eb="9">
      <t>セキニンシャ</t>
    </rPh>
    <phoneticPr fontId="18"/>
  </si>
  <si>
    <t>コンプライアンス推進責任者</t>
    <rPh sb="8" eb="10">
      <t>スイシン</t>
    </rPh>
    <rPh sb="10" eb="13">
      <t>セキニンシャ</t>
    </rPh>
    <phoneticPr fontId="18"/>
  </si>
  <si>
    <t>研究倫理教育責任者
氏名</t>
    <rPh sb="0" eb="2">
      <t>ケンキュウ</t>
    </rPh>
    <rPh sb="2" eb="4">
      <t>リンリ</t>
    </rPh>
    <rPh sb="4" eb="6">
      <t>キョウイク</t>
    </rPh>
    <rPh sb="6" eb="9">
      <t>セキニンシャ</t>
    </rPh>
    <rPh sb="10" eb="12">
      <t>シメイ</t>
    </rPh>
    <phoneticPr fontId="29"/>
  </si>
  <si>
    <t>研究倫理教育責任者E-mail</t>
    <phoneticPr fontId="29"/>
  </si>
  <si>
    <t>コンプライアンス推進責任者氏名</t>
    <rPh sb="8" eb="10">
      <t>スイシン</t>
    </rPh>
    <rPh sb="10" eb="13">
      <t>セキニンシャ</t>
    </rPh>
    <rPh sb="13" eb="15">
      <t>シメイ</t>
    </rPh>
    <phoneticPr fontId="29"/>
  </si>
  <si>
    <t>コンプライアンス推進責任者E-mail</t>
    <rPh sb="8" eb="10">
      <t>スイシン</t>
    </rPh>
    <rPh sb="10" eb="13">
      <t>セキニンシャ</t>
    </rPh>
    <phoneticPr fontId="29"/>
  </si>
  <si>
    <t>E-mailアドレス</t>
    <phoneticPr fontId="18"/>
  </si>
  <si>
    <t>全研究開発実施期間
開始日</t>
    <rPh sb="0" eb="1">
      <t>ゼン</t>
    </rPh>
    <rPh sb="1" eb="3">
      <t>ケンキュウ</t>
    </rPh>
    <rPh sb="3" eb="5">
      <t>カイハツ</t>
    </rPh>
    <rPh sb="5" eb="7">
      <t>ジッシ</t>
    </rPh>
    <rPh sb="7" eb="9">
      <t>キカン</t>
    </rPh>
    <rPh sb="10" eb="13">
      <t>カイシビ</t>
    </rPh>
    <phoneticPr fontId="29"/>
  </si>
  <si>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9"/>
  </si>
  <si>
    <t>間接経費
割合（%）</t>
    <rPh sb="0" eb="2">
      <t>カンセツ</t>
    </rPh>
    <rPh sb="2" eb="4">
      <t>ケイヒ</t>
    </rPh>
    <rPh sb="5" eb="7">
      <t>ワリアイ</t>
    </rPh>
    <phoneticPr fontId="29"/>
  </si>
  <si>
    <t>契約担当者
所属部署・役職</t>
    <rPh sb="0" eb="2">
      <t>ケイヤク</t>
    </rPh>
    <rPh sb="2" eb="4">
      <t>タントウ</t>
    </rPh>
    <rPh sb="4" eb="5">
      <t>シャ</t>
    </rPh>
    <rPh sb="6" eb="8">
      <t>ショゾク</t>
    </rPh>
    <rPh sb="8" eb="10">
      <t>ブショ</t>
    </rPh>
    <rPh sb="11" eb="13">
      <t>ヤクショク</t>
    </rPh>
    <phoneticPr fontId="29"/>
  </si>
  <si>
    <t>経理担当者
所属部署・役職</t>
    <rPh sb="0" eb="2">
      <t>ケイリ</t>
    </rPh>
    <rPh sb="2" eb="4">
      <t>タントウ</t>
    </rPh>
    <rPh sb="4" eb="5">
      <t>シャ</t>
    </rPh>
    <rPh sb="6" eb="8">
      <t>ショゾク</t>
    </rPh>
    <rPh sb="8" eb="10">
      <t>ブショ</t>
    </rPh>
    <rPh sb="11" eb="13">
      <t>ヤクショク</t>
    </rPh>
    <phoneticPr fontId="29"/>
  </si>
  <si>
    <t>知財担当者
所属部署・役職</t>
    <rPh sb="0" eb="2">
      <t>チザイ</t>
    </rPh>
    <rPh sb="2" eb="5">
      <t>タントウシャ</t>
    </rPh>
    <rPh sb="6" eb="8">
      <t>ショゾク</t>
    </rPh>
    <rPh sb="8" eb="10">
      <t>ブショ</t>
    </rPh>
    <rPh sb="11" eb="13">
      <t>ヤクショク</t>
    </rPh>
    <phoneticPr fontId="29"/>
  </si>
  <si>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9"/>
  </si>
  <si>
    <t>コンプライアンス推進責任者
所属部署・役職</t>
    <rPh sb="8" eb="10">
      <t>スイシン</t>
    </rPh>
    <rPh sb="10" eb="13">
      <t>セキニンシャ</t>
    </rPh>
    <rPh sb="14" eb="16">
      <t>ショゾク</t>
    </rPh>
    <rPh sb="16" eb="18">
      <t>ブショ</t>
    </rPh>
    <rPh sb="19" eb="21">
      <t>ヤクショク</t>
    </rPh>
    <phoneticPr fontId="29"/>
  </si>
  <si>
    <t>うち定期代</t>
    <rPh sb="2" eb="5">
      <t>テイキダイ</t>
    </rPh>
    <phoneticPr fontId="18"/>
  </si>
  <si>
    <t>ヶ月</t>
  </si>
  <si>
    <t>賞与</t>
    <rPh sb="0" eb="2">
      <t>ショウヨ</t>
    </rPh>
    <phoneticPr fontId="18"/>
  </si>
  <si>
    <t>区分</t>
    <rPh sb="0" eb="2">
      <t>クブン</t>
    </rPh>
    <phoneticPr fontId="18"/>
  </si>
  <si>
    <t>国内使用分</t>
  </si>
  <si>
    <t>海外使用分</t>
  </si>
  <si>
    <t>シカゴ・DF大学</t>
    <rPh sb="6" eb="8">
      <t>ダイガク</t>
    </rPh>
    <phoneticPr fontId="18"/>
  </si>
  <si>
    <t>従事時間</t>
    <rPh sb="0" eb="2">
      <t>ジュウジ</t>
    </rPh>
    <rPh sb="2" eb="4">
      <t>ジカン</t>
    </rPh>
    <phoneticPr fontId="18"/>
  </si>
  <si>
    <t>A</t>
    <phoneticPr fontId="18"/>
  </si>
  <si>
    <t>B</t>
    <phoneticPr fontId="18"/>
  </si>
  <si>
    <t>時間単価</t>
    <rPh sb="0" eb="2">
      <t>ジカン</t>
    </rPh>
    <rPh sb="2" eb="4">
      <t>タンカ</t>
    </rPh>
    <phoneticPr fontId="18"/>
  </si>
  <si>
    <t>月額単価</t>
    <rPh sb="0" eb="2">
      <t>ゲツガク</t>
    </rPh>
    <rPh sb="2" eb="4">
      <t>タンカ</t>
    </rPh>
    <phoneticPr fontId="18"/>
  </si>
  <si>
    <t>従事月数</t>
    <rPh sb="0" eb="2">
      <t>ジュウジ</t>
    </rPh>
    <rPh sb="2" eb="4">
      <t>ゲッスウ</t>
    </rPh>
    <phoneticPr fontId="18"/>
  </si>
  <si>
    <t>研究開発担当者所属・役職：</t>
    <rPh sb="0" eb="2">
      <t>ケンキュウ</t>
    </rPh>
    <rPh sb="2" eb="4">
      <t>カイハツ</t>
    </rPh>
    <rPh sb="4" eb="7">
      <t>タントウシャ</t>
    </rPh>
    <rPh sb="7" eb="9">
      <t>ショゾク</t>
    </rPh>
    <rPh sb="10" eb="12">
      <t>ヤクショク</t>
    </rPh>
    <phoneticPr fontId="18"/>
  </si>
  <si>
    <t>研究開発担当者名：</t>
    <rPh sb="0" eb="2">
      <t>ケンキュウ</t>
    </rPh>
    <rPh sb="2" eb="4">
      <t>カイハツ</t>
    </rPh>
    <rPh sb="4" eb="7">
      <t>タントウシャ</t>
    </rPh>
    <rPh sb="7" eb="8">
      <t>メイ</t>
    </rPh>
    <phoneticPr fontId="18"/>
  </si>
  <si>
    <t>研究開発担当者E-mailアドレス：</t>
    <rPh sb="0" eb="2">
      <t>ケンキュウ</t>
    </rPh>
    <rPh sb="2" eb="4">
      <t>カイハツ</t>
    </rPh>
    <rPh sb="4" eb="7">
      <t>タントウシャ</t>
    </rPh>
    <phoneticPr fontId="18"/>
  </si>
  <si>
    <t>研究開発担当者事務連絡担当者E-mailアドレス：</t>
    <rPh sb="0" eb="2">
      <t>ケンキュウ</t>
    </rPh>
    <rPh sb="2" eb="4">
      <t>カイハツ</t>
    </rPh>
    <rPh sb="4" eb="7">
      <t>タントウシャ</t>
    </rPh>
    <rPh sb="7" eb="9">
      <t>ジム</t>
    </rPh>
    <rPh sb="9" eb="11">
      <t>レンラク</t>
    </rPh>
    <rPh sb="11" eb="14">
      <t>タントウシャ</t>
    </rPh>
    <phoneticPr fontId="18"/>
  </si>
  <si>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18"/>
  </si>
  <si>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8"/>
  </si>
  <si>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8"/>
  </si>
  <si>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8"/>
  </si>
  <si>
    <t>税込</t>
  </si>
  <si>
    <t>研究員</t>
    <rPh sb="0" eb="3">
      <t>ケンキュウイン</t>
    </rPh>
    <phoneticPr fontId="18"/>
  </si>
  <si>
    <t>研究開発担当者所属部署・役職①</t>
    <rPh sb="0" eb="2">
      <t>ケンキュウ</t>
    </rPh>
    <rPh sb="2" eb="4">
      <t>カイハツ</t>
    </rPh>
    <rPh sb="4" eb="7">
      <t>タントウシャ</t>
    </rPh>
    <rPh sb="7" eb="9">
      <t>ショゾク</t>
    </rPh>
    <rPh sb="9" eb="11">
      <t>ブショ</t>
    </rPh>
    <rPh sb="12" eb="14">
      <t>ヤクショク</t>
    </rPh>
    <phoneticPr fontId="29"/>
  </si>
  <si>
    <t>委託費(税込額)</t>
    <rPh sb="0" eb="2">
      <t>イタク</t>
    </rPh>
    <rPh sb="2" eb="3">
      <t>ヒ</t>
    </rPh>
    <rPh sb="4" eb="6">
      <t>ゼイコ</t>
    </rPh>
    <rPh sb="6" eb="7">
      <t>ガク</t>
    </rPh>
    <phoneticPr fontId="29"/>
  </si>
  <si>
    <t>第1四半期</t>
    <phoneticPr fontId="18"/>
  </si>
  <si>
    <t>ZZZZ学会　発表のため(9/30)</t>
    <rPh sb="4" eb="6">
      <t>ガッカイ</t>
    </rPh>
    <rPh sb="7" eb="9">
      <t>ハッピョウ</t>
    </rPh>
    <phoneticPr fontId="18"/>
  </si>
  <si>
    <t>消費税相当額計上対象額 →</t>
    <rPh sb="0" eb="3">
      <t>ショウヒゼイ</t>
    </rPh>
    <rPh sb="3" eb="6">
      <t>ソウトウガク</t>
    </rPh>
    <rPh sb="6" eb="8">
      <t>ケイジョウ</t>
    </rPh>
    <rPh sb="8" eb="11">
      <t>タイショウガク</t>
    </rPh>
    <phoneticPr fontId="18"/>
  </si>
  <si>
    <t>合　　計</t>
    <rPh sb="0" eb="1">
      <t>ゴウ</t>
    </rPh>
    <rPh sb="3" eb="4">
      <t>ケイ</t>
    </rPh>
    <phoneticPr fontId="18"/>
  </si>
  <si>
    <t>合計</t>
    <rPh sb="0" eb="2">
      <t>ゴウケイ</t>
    </rPh>
    <phoneticPr fontId="18"/>
  </si>
  <si>
    <t>消費税相当額計上対象額  →</t>
    <rPh sb="0" eb="3">
      <t>ショウヒゼイ</t>
    </rPh>
    <rPh sb="3" eb="6">
      <t>ソウトウガク</t>
    </rPh>
    <rPh sb="6" eb="8">
      <t>ケイジョウ</t>
    </rPh>
    <rPh sb="8" eb="11">
      <t>タイショウガク</t>
    </rPh>
    <phoneticPr fontId="18"/>
  </si>
  <si>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8"/>
  </si>
  <si>
    <t>年間定期代</t>
    <rPh sb="0" eb="2">
      <t>ネンカン</t>
    </rPh>
    <rPh sb="2" eb="5">
      <t>テイキダイ</t>
    </rPh>
    <phoneticPr fontId="18"/>
  </si>
  <si>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8"/>
  </si>
  <si>
    <t>＜その他（消費税相当額）＞</t>
    <rPh sb="3" eb="4">
      <t>タ</t>
    </rPh>
    <rPh sb="5" eb="8">
      <t>ショウヒゼイ</t>
    </rPh>
    <rPh sb="8" eb="10">
      <t>ソウトウ</t>
    </rPh>
    <rPh sb="10" eb="11">
      <t>ガク</t>
    </rPh>
    <phoneticPr fontId="18"/>
  </si>
  <si>
    <t>当年度委託期間
開始日</t>
    <rPh sb="0" eb="3">
      <t>トウネンド</t>
    </rPh>
    <rPh sb="3" eb="5">
      <t>イタク</t>
    </rPh>
    <rPh sb="5" eb="7">
      <t>キカン</t>
    </rPh>
    <rPh sb="8" eb="11">
      <t>カイシビ</t>
    </rPh>
    <phoneticPr fontId="29"/>
  </si>
  <si>
    <t>当年度委託期間
終了日</t>
    <rPh sb="0" eb="3">
      <t>トウネンド</t>
    </rPh>
    <rPh sb="3" eb="5">
      <t>イタク</t>
    </rPh>
    <rPh sb="5" eb="7">
      <t>キカン</t>
    </rPh>
    <rPh sb="8" eb="10">
      <t>シュウリョウ</t>
    </rPh>
    <rPh sb="10" eb="11">
      <t>ヒ</t>
    </rPh>
    <phoneticPr fontId="29"/>
  </si>
  <si>
    <t>月給
（時給）</t>
    <rPh sb="0" eb="2">
      <t>ゲッキュウ</t>
    </rPh>
    <rPh sb="4" eb="6">
      <t>ジキュウ</t>
    </rPh>
    <phoneticPr fontId="18"/>
  </si>
  <si>
    <r>
      <rPr>
        <sz val="10"/>
        <rFont val="ＭＳ 明朝"/>
        <family val="1"/>
        <charset val="128"/>
      </rP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8"/>
  </si>
  <si>
    <r>
      <t xml:space="preserve">当年度目的：
</t>
    </r>
    <r>
      <rPr>
        <sz val="11"/>
        <color rgb="FFFF0000"/>
        <rFont val="ＭＳ 明朝"/>
        <family val="1"/>
        <charset val="128"/>
      </rPr>
      <t>（300～500字程度で、公開可能なもの）</t>
    </r>
    <rPh sb="0" eb="3">
      <t>トウネンド</t>
    </rPh>
    <rPh sb="3" eb="5">
      <t>モクテキ</t>
    </rPh>
    <rPh sb="20" eb="22">
      <t>コウカイ</t>
    </rPh>
    <rPh sb="22" eb="24">
      <t>カノウ</t>
    </rPh>
    <phoneticPr fontId="18"/>
  </si>
  <si>
    <t>e-Rad課題ID：</t>
    <rPh sb="5" eb="7">
      <t>カダイ</t>
    </rPh>
    <phoneticPr fontId="18"/>
  </si>
  <si>
    <t>間接経費率(確認用)</t>
    <rPh sb="0" eb="2">
      <t>カンセツ</t>
    </rPh>
    <rPh sb="2" eb="4">
      <t>ケイヒ</t>
    </rPh>
    <rPh sb="4" eb="5">
      <t>リツ</t>
    </rPh>
    <rPh sb="6" eb="8">
      <t>カクニン</t>
    </rPh>
    <rPh sb="8" eb="9">
      <t>ヨウ</t>
    </rPh>
    <phoneticPr fontId="18"/>
  </si>
  <si>
    <t>消費税免税対象</t>
    <rPh sb="0" eb="3">
      <t>ショウヒゼイ</t>
    </rPh>
    <rPh sb="3" eb="5">
      <t>メンゼイ</t>
    </rPh>
    <rPh sb="5" eb="7">
      <t>タイショウ</t>
    </rPh>
    <phoneticPr fontId="29"/>
  </si>
  <si>
    <t>作成日：</t>
    <rPh sb="0" eb="3">
      <t>サクセイビ</t>
    </rPh>
    <phoneticPr fontId="18"/>
  </si>
  <si>
    <t>代表課題管理番号に対して研究開発タグを付与願います</t>
    <rPh sb="0" eb="2">
      <t>ダイヒョウ</t>
    </rPh>
    <rPh sb="2" eb="4">
      <t>カダイ</t>
    </rPh>
    <rPh sb="4" eb="6">
      <t>カンリ</t>
    </rPh>
    <rPh sb="6" eb="8">
      <t>バンゴウ</t>
    </rPh>
    <rPh sb="9" eb="10">
      <t>タイ</t>
    </rPh>
    <rPh sb="12" eb="14">
      <t>ケンキュウ</t>
    </rPh>
    <rPh sb="14" eb="16">
      <t>カイハツ</t>
    </rPh>
    <rPh sb="19" eb="21">
      <t>フヨ</t>
    </rPh>
    <rPh sb="21" eb="22">
      <t>ネガ</t>
    </rPh>
    <phoneticPr fontId="29"/>
  </si>
  <si>
    <t>事業年度</t>
    <rPh sb="0" eb="2">
      <t>ジギョウ</t>
    </rPh>
    <rPh sb="2" eb="4">
      <t>ネンド</t>
    </rPh>
    <phoneticPr fontId="29"/>
  </si>
  <si>
    <t>研究開発課題名</t>
    <rPh sb="0" eb="4">
      <t>ケンキュウカイハツ</t>
    </rPh>
    <rPh sb="4" eb="7">
      <t>カダイメイ</t>
    </rPh>
    <phoneticPr fontId="29"/>
  </si>
  <si>
    <t>研究開発代表者</t>
    <rPh sb="0" eb="2">
      <t>ケンキュウ</t>
    </rPh>
    <rPh sb="2" eb="4">
      <t>カイハツ</t>
    </rPh>
    <rPh sb="4" eb="7">
      <t>ダイヒョウシャ</t>
    </rPh>
    <phoneticPr fontId="29"/>
  </si>
  <si>
    <t>氏名</t>
    <rPh sb="0" eb="2">
      <t>シメイ</t>
    </rPh>
    <phoneticPr fontId="29"/>
  </si>
  <si>
    <t>対象疾患名１（主たる疾患）(*1)</t>
    <rPh sb="0" eb="2">
      <t>タイショウ</t>
    </rPh>
    <rPh sb="2" eb="4">
      <t>シッカン</t>
    </rPh>
    <rPh sb="4" eb="5">
      <t>メイ</t>
    </rPh>
    <rPh sb="7" eb="8">
      <t>シュ</t>
    </rPh>
    <rPh sb="10" eb="12">
      <t>シッカン</t>
    </rPh>
    <phoneticPr fontId="29"/>
  </si>
  <si>
    <t>対象疾患名２(*2)</t>
    <rPh sb="0" eb="2">
      <t>タイショウ</t>
    </rPh>
    <rPh sb="2" eb="4">
      <t>シッカン</t>
    </rPh>
    <rPh sb="4" eb="5">
      <t>メイ</t>
    </rPh>
    <phoneticPr fontId="29"/>
  </si>
  <si>
    <t>研究の性格(*1)</t>
    <rPh sb="0" eb="2">
      <t>ケンキュウ</t>
    </rPh>
    <rPh sb="3" eb="5">
      <t>セイカク</t>
    </rPh>
    <phoneticPr fontId="29"/>
  </si>
  <si>
    <t>プルダウンメニューより選択ください</t>
    <rPh sb="11" eb="13">
      <t>センタク</t>
    </rPh>
    <phoneticPr fontId="29"/>
  </si>
  <si>
    <t>開発フェーズ(*3)</t>
    <rPh sb="0" eb="2">
      <t>カイハツ</t>
    </rPh>
    <phoneticPr fontId="29"/>
  </si>
  <si>
    <t>承認上の分類(*3)</t>
    <rPh sb="0" eb="2">
      <t>ショウニン</t>
    </rPh>
    <rPh sb="2" eb="3">
      <t>ウエ</t>
    </rPh>
    <rPh sb="4" eb="6">
      <t>ブンルイ</t>
    </rPh>
    <phoneticPr fontId="29"/>
  </si>
  <si>
    <t>開発目的：予防・健康(*1)</t>
    <phoneticPr fontId="29"/>
  </si>
  <si>
    <t>開発目的：診断(*1)</t>
    <phoneticPr fontId="29"/>
  </si>
  <si>
    <t>開発目的：治療(*1)</t>
    <phoneticPr fontId="29"/>
  </si>
  <si>
    <t>開発目的：生活の質（QOL)(*1)</t>
    <phoneticPr fontId="29"/>
  </si>
  <si>
    <t>研究の性格</t>
    <phoneticPr fontId="48"/>
  </si>
  <si>
    <t>対象疾患</t>
    <phoneticPr fontId="48"/>
  </si>
  <si>
    <t>タグ</t>
    <phoneticPr fontId="48"/>
  </si>
  <si>
    <t>開発フェーズ</t>
  </si>
  <si>
    <t>承認上の分類</t>
  </si>
  <si>
    <t>統合プロジェクト</t>
    <rPh sb="0" eb="2">
      <t>トウゴウ</t>
    </rPh>
    <phoneticPr fontId="29"/>
  </si>
  <si>
    <t>疾患領域１</t>
    <rPh sb="0" eb="2">
      <t>シッカン</t>
    </rPh>
    <rPh sb="2" eb="4">
      <t>リョウイキ</t>
    </rPh>
    <phoneticPr fontId="29"/>
  </si>
  <si>
    <t>疾患領域２</t>
    <rPh sb="0" eb="2">
      <t>シッカン</t>
    </rPh>
    <rPh sb="2" eb="4">
      <t>リョウイキ</t>
    </rPh>
    <phoneticPr fontId="29"/>
  </si>
  <si>
    <t>新生物</t>
  </si>
  <si>
    <t>○</t>
    <phoneticPr fontId="48"/>
  </si>
  <si>
    <t>基礎的</t>
  </si>
  <si>
    <t>医薬品</t>
  </si>
  <si>
    <t>医薬品</t>
    <phoneticPr fontId="29"/>
  </si>
  <si>
    <t>がん</t>
    <phoneticPr fontId="29"/>
  </si>
  <si>
    <t>成育</t>
    <phoneticPr fontId="29"/>
  </si>
  <si>
    <t>生命・病態解明等を目指す研究</t>
  </si>
  <si>
    <t>感染症および寄生虫症</t>
  </si>
  <si>
    <t>応用</t>
  </si>
  <si>
    <t>体外診断薬</t>
  </si>
  <si>
    <t>医療機器・ヘルスケア</t>
    <phoneticPr fontId="29"/>
  </si>
  <si>
    <t>感染症(AMR含む)</t>
    <phoneticPr fontId="29"/>
  </si>
  <si>
    <t>老年医学・認知症</t>
    <phoneticPr fontId="29"/>
  </si>
  <si>
    <t>内分泌,栄養および代謝疾患</t>
  </si>
  <si>
    <t>非臨床試験・前臨床試験</t>
  </si>
  <si>
    <t>医療機器</t>
  </si>
  <si>
    <t>再生・細胞医療・遺伝子治療</t>
    <phoneticPr fontId="29"/>
  </si>
  <si>
    <t>精神・神経疾患</t>
    <phoneticPr fontId="29"/>
  </si>
  <si>
    <t>該当なし</t>
    <rPh sb="0" eb="2">
      <t>ガイトウ</t>
    </rPh>
    <phoneticPr fontId="18"/>
  </si>
  <si>
    <t>先天奇形,変形および染色体異常</t>
  </si>
  <si>
    <t>臨床試験</t>
  </si>
  <si>
    <t>再生医療等製品</t>
  </si>
  <si>
    <t>ゲノム・データ基盤</t>
    <phoneticPr fontId="29"/>
  </si>
  <si>
    <t>生活習慣病(循環器、糖尿病等)</t>
    <phoneticPr fontId="29"/>
  </si>
  <si>
    <t>血液および造血器の疾患ならびに免疫機構の障害</t>
  </si>
  <si>
    <t>治験</t>
  </si>
  <si>
    <t>該当なし</t>
  </si>
  <si>
    <t>疾患基礎研究</t>
    <phoneticPr fontId="29"/>
  </si>
  <si>
    <t>難病</t>
    <phoneticPr fontId="29"/>
  </si>
  <si>
    <t>精神および行動の障害</t>
  </si>
  <si>
    <t>市販後</t>
  </si>
  <si>
    <t>シーズ開発・研究基盤</t>
    <phoneticPr fontId="29"/>
  </si>
  <si>
    <t>その他の非感染症疾患</t>
    <rPh sb="2" eb="3">
      <t>タ</t>
    </rPh>
    <rPh sb="4" eb="5">
      <t>ヒ</t>
    </rPh>
    <rPh sb="5" eb="8">
      <t>カンセンショウ</t>
    </rPh>
    <rPh sb="8" eb="10">
      <t>シッカン</t>
    </rPh>
    <phoneticPr fontId="29"/>
  </si>
  <si>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</si>
  <si>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</si>
  <si>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</si>
  <si>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</si>
  <si>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</si>
  <si>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</si>
  <si>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</si>
  <si>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</si>
  <si>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</si>
  <si>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</si>
  <si>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</si>
  <si>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</si>
  <si>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</si>
  <si>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</si>
  <si>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</si>
  <si>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</si>
  <si>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</si>
  <si>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18"/>
  </si>
  <si>
    <t>【タグ】対象疾患名１（主たる疾患）</t>
    <phoneticPr fontId="18"/>
  </si>
  <si>
    <t>【タグ】対象疾患名２</t>
    <phoneticPr fontId="18"/>
  </si>
  <si>
    <t>【タグ】研究の性格</t>
    <phoneticPr fontId="18"/>
  </si>
  <si>
    <t>【タグ】開発フェーズ</t>
    <phoneticPr fontId="18"/>
  </si>
  <si>
    <t>【タグ】承認上の分類</t>
    <phoneticPr fontId="18"/>
  </si>
  <si>
    <t>【タグ】開発目的：予防・健康</t>
    <phoneticPr fontId="18"/>
  </si>
  <si>
    <t>【タグ】開発目的：診断</t>
    <phoneticPr fontId="18"/>
  </si>
  <si>
    <t>【タグ】開発目的：治療</t>
    <phoneticPr fontId="18"/>
  </si>
  <si>
    <t>【タグ】開発目的：生活の質（QOL)</t>
    <phoneticPr fontId="18"/>
  </si>
  <si>
    <t>疾患領域：生活習慣病(*4)</t>
    <phoneticPr fontId="29"/>
  </si>
  <si>
    <t>疾患領域：精神・神経疾患(*4)</t>
    <rPh sb="0" eb="2">
      <t>シッカン</t>
    </rPh>
    <rPh sb="2" eb="4">
      <t>リョウイキ</t>
    </rPh>
    <rPh sb="5" eb="7">
      <t>セイシン</t>
    </rPh>
    <rPh sb="8" eb="10">
      <t>シンケイ</t>
    </rPh>
    <rPh sb="10" eb="12">
      <t>シッカン</t>
    </rPh>
    <phoneticPr fontId="18"/>
  </si>
  <si>
    <t>疾患領域：老年医学・認知症(*4)</t>
    <rPh sb="0" eb="2">
      <t>シッカン</t>
    </rPh>
    <rPh sb="2" eb="4">
      <t>リョウイキ</t>
    </rPh>
    <rPh sb="5" eb="7">
      <t>ロウネン</t>
    </rPh>
    <rPh sb="7" eb="9">
      <t>イガク</t>
    </rPh>
    <rPh sb="10" eb="13">
      <t>ニンチショウ</t>
    </rPh>
    <phoneticPr fontId="18"/>
  </si>
  <si>
    <t>疾患領域：難病(*4)</t>
    <rPh sb="5" eb="7">
      <t>ナンビョウ</t>
    </rPh>
    <phoneticPr fontId="18"/>
  </si>
  <si>
    <t>疾患領域：成育(*4)</t>
    <rPh sb="5" eb="7">
      <t>セイイク</t>
    </rPh>
    <phoneticPr fontId="18"/>
  </si>
  <si>
    <t>疾患領域：感染症(*4)</t>
    <rPh sb="0" eb="2">
      <t>シッカン</t>
    </rPh>
    <rPh sb="2" eb="4">
      <t>リョウイキ</t>
    </rPh>
    <rPh sb="5" eb="8">
      <t>カンセンショウ</t>
    </rPh>
    <phoneticPr fontId="29"/>
  </si>
  <si>
    <t>【タグ】疾患領域：がん</t>
    <phoneticPr fontId="18"/>
  </si>
  <si>
    <t>【タグ】疾患領域：生活習慣病</t>
    <phoneticPr fontId="18"/>
  </si>
  <si>
    <t>【タグ】疾患領域：精神・神経疾患</t>
    <phoneticPr fontId="18"/>
  </si>
  <si>
    <t>【タグ】疾患領域：老年医学・認知症</t>
    <phoneticPr fontId="18"/>
  </si>
  <si>
    <t>【タグ】疾患領域：難病</t>
    <phoneticPr fontId="18"/>
  </si>
  <si>
    <t>【タグ】疾患領域：成育</t>
    <phoneticPr fontId="18"/>
  </si>
  <si>
    <t>【タグ】疾患領域：感染症</t>
    <phoneticPr fontId="18"/>
  </si>
  <si>
    <t>疾患領域：がん(*4)</t>
    <phoneticPr fontId="29"/>
  </si>
  <si>
    <t>従事率</t>
    <rPh sb="0" eb="2">
      <t>ジュウジ</t>
    </rPh>
    <rPh sb="2" eb="3">
      <t>リツ</t>
    </rPh>
    <phoneticPr fontId="18"/>
  </si>
  <si>
    <r>
      <t>＜経費等内訳書&gt;令和</t>
    </r>
    <r>
      <rPr>
        <sz val="12"/>
        <color rgb="FFFF0000"/>
        <rFont val="ＭＳ 明朝"/>
        <family val="1"/>
        <charset val="128"/>
      </rPr>
      <t>3</t>
    </r>
    <r>
      <rPr>
        <sz val="12"/>
        <rFont val="ＭＳ 明朝"/>
        <family val="1"/>
        <charset val="128"/>
      </rPr>
      <t>年度</t>
    </r>
    <rPh sb="1" eb="3">
      <t>ケイヒ</t>
    </rPh>
    <rPh sb="3" eb="4">
      <t>ナド</t>
    </rPh>
    <rPh sb="4" eb="7">
      <t>ウチワケショ</t>
    </rPh>
    <rPh sb="8" eb="10">
      <t>レイワ</t>
    </rPh>
    <rPh sb="11" eb="13">
      <t>ネンド</t>
    </rPh>
    <phoneticPr fontId="18"/>
  </si>
  <si>
    <t>雇用
区分</t>
    <rPh sb="0" eb="2">
      <t>コヨウ</t>
    </rPh>
    <rPh sb="3" eb="5">
      <t>クブン</t>
    </rPh>
    <phoneticPr fontId="18"/>
  </si>
  <si>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</si>
  <si>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</si>
  <si>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</si>
  <si>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</si>
  <si>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</si>
  <si>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</si>
  <si>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</si>
  <si>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</si>
  <si>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29"/>
  </si>
  <si>
    <t>代表</t>
    <rPh sb="0" eb="2">
      <t>ダイヒョウ</t>
    </rPh>
    <phoneticPr fontId="29"/>
  </si>
  <si>
    <t>ダミー</t>
    <phoneticPr fontId="29"/>
  </si>
  <si>
    <t>左記作成上の注意に掲載のURLサイトに掲載されている表記での標準病名を一つ入力ください（対象疾患がない場合は「なし」）</t>
    <rPh sb="0" eb="2">
      <t>サキ</t>
    </rPh>
    <rPh sb="2" eb="5">
      <t>サクセイジョウ</t>
    </rPh>
    <rPh sb="6" eb="8">
      <t>チュウイ</t>
    </rPh>
    <rPh sb="9" eb="11">
      <t>ケイサイ</t>
    </rPh>
    <rPh sb="19" eb="21">
      <t>ケイサイ</t>
    </rPh>
    <rPh sb="26" eb="28">
      <t>ヒョウキ</t>
    </rPh>
    <rPh sb="30" eb="32">
      <t>ヒョウジュン</t>
    </rPh>
    <rPh sb="32" eb="34">
      <t>ビョウメイ</t>
    </rPh>
    <rPh sb="35" eb="36">
      <t>ヒト</t>
    </rPh>
    <rPh sb="37" eb="39">
      <t>ニュウリョク</t>
    </rPh>
    <rPh sb="44" eb="46">
      <t>タイショウ</t>
    </rPh>
    <rPh sb="46" eb="48">
      <t>シッカン</t>
    </rPh>
    <rPh sb="51" eb="53">
      <t>バアイ</t>
    </rPh>
    <phoneticPr fontId="29"/>
  </si>
  <si>
    <t>左記作成上の注意に掲載のURLサイトに掲載されている表記での標準病名を入力ください（対象疾患がない場合は「なし」）</t>
    <rPh sb="30" eb="32">
      <t>ヒョウジュン</t>
    </rPh>
    <rPh sb="32" eb="34">
      <t>ビョウメイ</t>
    </rPh>
    <rPh sb="35" eb="37">
      <t>ニュウリョク</t>
    </rPh>
    <rPh sb="42" eb="44">
      <t>タイショウ</t>
    </rPh>
    <rPh sb="44" eb="46">
      <t>シッカン</t>
    </rPh>
    <rPh sb="49" eb="51">
      <t>バアイ</t>
    </rPh>
    <phoneticPr fontId="29"/>
  </si>
  <si>
    <t>周産期・小児期から生殖期に至るまでの心身の健康や疾患に関する予防・診断、早期介入、治療方法の研究開発、月経関連疾患、更年期障害等の女性ホルモンに関連する疾患に関する研究開発や疾患性差・至適薬物療法など性差にかかわる研究開発 等が該当します（疾患領域は複数選択可）。なお「◎」か「○」かの判断は、左記「作成上の注意」内の（＊４）がある欄の項をご参照ください</t>
    <phoneticPr fontId="29"/>
  </si>
  <si>
    <t>ゲノム情報を含む国内外の様々な病原体に関する情報共有や感染症に対する国際的なリスクアセスメントの推進、新型コロナウイルスなどの新型ウイルス等を含む感染症に対する診断薬・治療薬・ワクチン等の研究開発及び新興感染症流行に即刻対応出来る研究開発プラットフォームの構築 等が該当します（疾患領域は複数選択可）。なお「◎」か「○」かの判断は、左記「作成上の注意」内の（＊４）がある欄の項をご参照ください</t>
    <phoneticPr fontId="29"/>
  </si>
  <si>
    <t>AI 等を利用した生活習慣病の発症を予防する新たな健康づくりの方法の確立、個人に最適な生活習慣病の重症化予防方法及び重症化後の予後改善、 QOL 向上等に資する研究開発、免疫アレルギー疾患の病態解明や予防、診断、治療法に資する研究開発 等が該当します（疾患領域は複数選択可）。なお「◎」か「○」かの判断は、左記「作成上の注意」内の（＊４）がある欄の項をご参照ください</t>
    <phoneticPr fontId="29"/>
  </si>
  <si>
    <t>がんの生物学的本態解明に迫る研究開発や、患者のがんゲノム情報等の臨床データに基づいた研究開発、個別化治療に資する診断薬・治療薬の開発や免疫療法や遺伝子治療等をはじめとする新しい治療法の開発 等が該当します（疾患領域は複数選択可）。なお「◎」か「○」かの判断は、左記「作成上の注意」内の（＊４）がある欄の項をご参照ください</t>
    <rPh sb="97" eb="99">
      <t>ガイトウ</t>
    </rPh>
    <rPh sb="103" eb="105">
      <t>シッカン</t>
    </rPh>
    <rPh sb="105" eb="107">
      <t>リョウイキ</t>
    </rPh>
    <rPh sb="108" eb="112">
      <t>フクスウセンタク</t>
    </rPh>
    <rPh sb="112" eb="113">
      <t>カ</t>
    </rPh>
    <rPh sb="126" eb="128">
      <t>ハンダン</t>
    </rPh>
    <rPh sb="130" eb="132">
      <t>サキ</t>
    </rPh>
    <rPh sb="133" eb="136">
      <t>サクセイジョウ</t>
    </rPh>
    <rPh sb="137" eb="139">
      <t>チュウイ</t>
    </rPh>
    <rPh sb="140" eb="141">
      <t>ナイ</t>
    </rPh>
    <rPh sb="149" eb="150">
      <t>ラン</t>
    </rPh>
    <rPh sb="151" eb="152">
      <t>コウ</t>
    </rPh>
    <rPh sb="154" eb="156">
      <t>サンショウ</t>
    </rPh>
    <phoneticPr fontId="29"/>
  </si>
  <si>
    <t>精神 ・神経疾患の克服に向けて、国際連携を通じ治療・診断の標的となり得る分子などの探索及び霊長類の高次脳機能を担う脳の神経回路レベルでの動作原理等の解明、精神 疾患の客観的診断法・障害（ disability ）評価法や精神疾患の適正な治療法の確立並びに発症予防に資する研究開発 等が該当します（疾患領域は複数選択可）。なお「◎」か「○」かの判断は、左記「作成上の注意」内の（＊４）がある欄の項をご参照ください</t>
    <phoneticPr fontId="29"/>
  </si>
  <si>
    <t>モデル 生物を用いた老化制御メカニズム及び臓器連関による臓器・個体老化の基本メカニズム等の解明、認知症 に関する薬剤治験対応コホート構築やゲノム情報等の集積及びこれらを活用したバイオマーカー研究や病態 解明、認知症 に関する非薬物療法の確立および官民連携による認知症予防・進行抑制の基盤 整備 等が該当します（疾患領域は複数選択可）。なお「◎」か「○」かの判断は、左記「作成上の注意」内の（＊４）がある欄の項をご参照ください</t>
    <phoneticPr fontId="29"/>
  </si>
  <si>
    <t>厚生労働科学研究における難病の実態把握、診断基準・診療ガイドライン等の作成等に資する調査及び研究から、 AMED における実用化を目指した基礎的な研究、診断法、医薬品等の研究開発まで、切れ目なく実臨床につながる研究開発、様々 な個別の難病に関する実用化を目指した病因・病態解明、画期的診断・治療・予防法開発に資するエビデンス創出のためのゲノムや臨床データ等の集積、共有化、病態 メカニズム理解に基づく再生・細胞医療、遺伝子治療、核酸医薬などの新規モダリティ等を含む治療法の研究が該当します（疾患領域は複数選択可）。なお「◎」か「○」かの判断は、左記「作成上の注意」内の（＊４）がある欄の項をご参照ください</t>
    <phoneticPr fontId="29"/>
  </si>
  <si>
    <t>◎</t>
    <phoneticPr fontId="18"/>
  </si>
  <si>
    <t>○</t>
    <phoneticPr fontId="18"/>
  </si>
  <si>
    <t>疾患領域タグ</t>
    <rPh sb="0" eb="2">
      <t>シッカン</t>
    </rPh>
    <rPh sb="2" eb="4">
      <t>リョウイキ</t>
    </rPh>
    <phoneticPr fontId="18"/>
  </si>
  <si>
    <t>AMED選択</t>
  </si>
  <si>
    <t>AMED記入</t>
    <rPh sb="4" eb="6">
      <t>キニュウ</t>
    </rPh>
    <phoneticPr fontId="29"/>
  </si>
  <si>
    <t>特記条項有無</t>
    <rPh sb="4" eb="6">
      <t>ウム</t>
    </rPh>
    <phoneticPr fontId="29"/>
  </si>
  <si>
    <t>実施機関名</t>
    <phoneticPr fontId="29"/>
  </si>
  <si>
    <t>関連する場合は「○」を選択してください。関連しない場合は、「×」を選択してください</t>
    <rPh sb="0" eb="2">
      <t>カンレン</t>
    </rPh>
    <rPh sb="4" eb="6">
      <t>バアイ</t>
    </rPh>
    <rPh sb="11" eb="13">
      <t>センタク</t>
    </rPh>
    <rPh sb="20" eb="22">
      <t>カンレン</t>
    </rPh>
    <rPh sb="25" eb="27">
      <t>バアイ</t>
    </rPh>
    <rPh sb="33" eb="35">
      <t>センタク</t>
    </rPh>
    <phoneticPr fontId="29"/>
  </si>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</sst>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 numFmtId="184" formatCode="[$]&quot;(作成日：&quot;ggge&quot;年&quot;m&quot;月&quot;d&quot;日)&quot;;@" x16r2:formatCode16="[$-ja-JP-x-gannen]&quot;(作成日：&quot;ggge&quot;年&quot;m&quot;月&quot;d&quot;日)&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
      <sz val="12"/>
      <color theme="0"/>
      <name val="ＭＳ 明朝"/>
      <family val="1"/>
      <charset val="128"/>
    </font>
    <font>
      <sz val="6"/>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s>
  <fills count="1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theme="3" tint="-0.499984740745262"/>
      </right>
      <top/>
      <bottom/>
      <diagonal/>
    </border>
    <border>
      <left style="thin">
        <color theme="3" tint="-0.499984740745262"/>
      </left>
      <right/>
      <top/>
      <bottom/>
      <diagonal/>
    </border>
    <border>
      <left/>
      <right style="thick">
        <color rgb="FF0070C0"/>
      </right>
      <top style="thin">
        <color indexed="64"/>
      </top>
      <bottom style="thin">
        <color indexed="64"/>
      </bottom>
      <diagonal/>
    </border>
  </borders>
  <cellStyleXfs count="23">
    <xf numFmtId="0" fontId="0" fillId="0" borderId="0"/>
    <xf numFmtId="178" fontId="19" fillId="0" borderId="0" applyFill="0" applyBorder="0" applyAlignment="0"/>
    <xf numFmtId="0" fontId="20" fillId="0" borderId="1" applyNumberFormat="0" applyAlignment="0" applyProtection="0">
      <alignment horizontal="left" vertical="center"/>
    </xf>
    <xf numFmtId="0" fontId="20" fillId="0" borderId="2">
      <alignment horizontal="left" vertical="center"/>
    </xf>
    <xf numFmtId="0" fontId="21" fillId="0" borderId="0"/>
    <xf numFmtId="0" fontId="22" fillId="0" borderId="0"/>
    <xf numFmtId="9" fontId="17" fillId="0" borderId="0" applyFont="0" applyFill="0" applyBorder="0" applyAlignment="0" applyProtection="0"/>
    <xf numFmtId="0" fontId="23"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0" fontId="39"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554">
    <xf numFmtId="0" fontId="0" fillId="0" borderId="0" xfId="0"/>
    <xf numFmtId="0" fontId="24" fillId="0" borderId="0" xfId="0" applyFont="1" applyAlignment="1">
      <alignment vertical="center"/>
    </xf>
    <xf numFmtId="177" fontId="24" fillId="0" borderId="0" xfId="0" applyNumberFormat="1" applyFont="1" applyAlignment="1">
      <alignment vertical="center"/>
    </xf>
    <xf numFmtId="0" fontId="24" fillId="0" borderId="0" xfId="0" applyFont="1" applyBorder="1" applyAlignment="1">
      <alignment horizontal="right" vertical="center"/>
    </xf>
    <xf numFmtId="0" fontId="24" fillId="0" borderId="0" xfId="0" applyFont="1" applyAlignment="1">
      <alignment horizontal="center" vertical="center"/>
    </xf>
    <xf numFmtId="0" fontId="26" fillId="0" borderId="0" xfId="0" applyFont="1" applyAlignment="1">
      <alignment vertical="center"/>
    </xf>
    <xf numFmtId="0" fontId="24" fillId="2" borderId="0" xfId="0" applyFont="1" applyFill="1" applyAlignment="1">
      <alignment vertical="center"/>
    </xf>
    <xf numFmtId="177" fontId="24" fillId="0" borderId="0" xfId="0" applyNumberFormat="1" applyFont="1" applyFill="1" applyAlignment="1">
      <alignment vertical="center"/>
    </xf>
    <xf numFmtId="0" fontId="24" fillId="0" borderId="0" xfId="0" applyFont="1" applyFill="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7" fontId="28" fillId="0" borderId="0" xfId="0" applyNumberFormat="1" applyFont="1" applyAlignment="1">
      <alignment vertical="center"/>
    </xf>
    <xf numFmtId="0" fontId="28" fillId="0" borderId="0" xfId="0" applyFont="1" applyAlignment="1">
      <alignment horizontal="center" vertical="center"/>
    </xf>
    <xf numFmtId="0" fontId="28" fillId="0" borderId="0" xfId="0" applyFont="1" applyBorder="1" applyAlignment="1">
      <alignment vertical="center"/>
    </xf>
    <xf numFmtId="0" fontId="28" fillId="0" borderId="0" xfId="0" applyFont="1" applyBorder="1" applyAlignment="1">
      <alignment horizontal="center" vertical="center"/>
    </xf>
    <xf numFmtId="179" fontId="28" fillId="0" borderId="0" xfId="0" applyNumberFormat="1" applyFont="1" applyAlignment="1">
      <alignment vertical="center"/>
    </xf>
    <xf numFmtId="177" fontId="28" fillId="0" borderId="0" xfId="0" applyNumberFormat="1" applyFont="1" applyFill="1" applyAlignment="1">
      <alignment vertical="center"/>
    </xf>
    <xf numFmtId="0" fontId="24" fillId="0" borderId="0" xfId="0" applyFont="1" applyAlignment="1">
      <alignment horizontal="left" vertical="center"/>
    </xf>
    <xf numFmtId="0" fontId="28" fillId="0" borderId="0" xfId="0" applyFont="1" applyAlignment="1">
      <alignment horizontal="left" vertical="center"/>
    </xf>
    <xf numFmtId="176" fontId="24" fillId="0" borderId="0" xfId="0" applyNumberFormat="1" applyFont="1" applyAlignment="1">
      <alignment horizontal="left" vertical="center"/>
    </xf>
    <xf numFmtId="177" fontId="27" fillId="0" borderId="9" xfId="0" applyNumberFormat="1" applyFont="1" applyFill="1" applyBorder="1" applyAlignment="1">
      <alignment vertical="center"/>
    </xf>
    <xf numFmtId="177" fontId="27" fillId="0" borderId="8" xfId="0" applyNumberFormat="1" applyFont="1" applyFill="1" applyBorder="1" applyAlignment="1">
      <alignment horizontal="right" vertical="center"/>
    </xf>
    <xf numFmtId="177" fontId="27" fillId="0" borderId="9" xfId="0" applyNumberFormat="1" applyFont="1" applyFill="1" applyBorder="1" applyAlignment="1">
      <alignment horizontal="right" vertical="center"/>
    </xf>
    <xf numFmtId="0" fontId="24" fillId="0" borderId="0" xfId="0" applyFont="1" applyAlignment="1">
      <alignment vertical="center"/>
    </xf>
    <xf numFmtId="0" fontId="15" fillId="0" borderId="0" xfId="9">
      <alignment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177" fontId="27" fillId="0" borderId="0" xfId="0" applyNumberFormat="1" applyFont="1" applyFill="1" applyBorder="1" applyAlignment="1">
      <alignment vertical="center"/>
    </xf>
    <xf numFmtId="38" fontId="24" fillId="0" borderId="67" xfId="0" applyNumberFormat="1" applyFont="1" applyBorder="1" applyAlignment="1">
      <alignment horizontal="center" vertical="center"/>
    </xf>
    <xf numFmtId="38" fontId="24" fillId="0" borderId="67" xfId="0" applyNumberFormat="1" applyFont="1" applyBorder="1" applyAlignment="1">
      <alignment horizontal="center" vertical="center" wrapText="1"/>
    </xf>
    <xf numFmtId="38" fontId="24" fillId="0" borderId="0" xfId="0" applyNumberFormat="1" applyFont="1" applyBorder="1" applyAlignment="1">
      <alignment horizontal="left" vertical="center"/>
    </xf>
    <xf numFmtId="38" fontId="24" fillId="0" borderId="0" xfId="0" applyNumberFormat="1" applyFont="1" applyFill="1" applyBorder="1" applyAlignment="1">
      <alignment horizontal="center" vertical="center"/>
    </xf>
    <xf numFmtId="0" fontId="24" fillId="0" borderId="0" xfId="0" applyFont="1" applyAlignment="1">
      <alignment vertical="center"/>
    </xf>
    <xf numFmtId="177" fontId="24" fillId="0" borderId="34" xfId="0" applyNumberFormat="1" applyFont="1" applyBorder="1" applyAlignment="1">
      <alignment horizontal="center" vertical="center"/>
    </xf>
    <xf numFmtId="38" fontId="24" fillId="0" borderId="0" xfId="0" applyNumberFormat="1" applyFont="1" applyBorder="1" applyAlignment="1">
      <alignment horizontal="center" vertical="center"/>
    </xf>
    <xf numFmtId="0" fontId="24" fillId="0" borderId="0" xfId="0" applyFont="1" applyAlignment="1">
      <alignment vertical="center"/>
    </xf>
    <xf numFmtId="38" fontId="24" fillId="0" borderId="3" xfId="0" applyNumberFormat="1" applyFont="1" applyBorder="1" applyAlignment="1">
      <alignment horizontal="center" vertical="center" wrapText="1"/>
    </xf>
    <xf numFmtId="38" fontId="24" fillId="0" borderId="0" xfId="0" applyNumberFormat="1" applyFont="1" applyBorder="1" applyAlignment="1">
      <alignment horizontal="center" vertical="center"/>
    </xf>
    <xf numFmtId="38" fontId="28" fillId="3" borderId="0" xfId="0" applyNumberFormat="1" applyFont="1" applyFill="1" applyBorder="1" applyAlignment="1">
      <alignment horizontal="center" vertical="center"/>
    </xf>
    <xf numFmtId="0" fontId="24" fillId="0" borderId="0" xfId="0" applyFont="1" applyBorder="1" applyAlignment="1">
      <alignment vertical="center"/>
    </xf>
    <xf numFmtId="177" fontId="28" fillId="0" borderId="0" xfId="0" applyNumberFormat="1" applyFont="1" applyFill="1" applyBorder="1" applyAlignment="1">
      <alignment vertical="center"/>
    </xf>
    <xf numFmtId="177" fontId="24" fillId="0" borderId="0" xfId="0" applyNumberFormat="1" applyFont="1" applyBorder="1" applyAlignment="1">
      <alignment vertical="center"/>
    </xf>
    <xf numFmtId="38" fontId="31" fillId="0" borderId="67" xfId="0" applyNumberFormat="1" applyFont="1" applyBorder="1" applyAlignment="1">
      <alignment horizontal="center" vertical="center"/>
    </xf>
    <xf numFmtId="177" fontId="27" fillId="0" borderId="69" xfId="0" applyNumberFormat="1" applyFont="1" applyFill="1" applyBorder="1" applyAlignment="1">
      <alignment vertical="center"/>
    </xf>
    <xf numFmtId="38" fontId="27" fillId="0" borderId="69" xfId="0" applyNumberFormat="1" applyFont="1" applyFill="1" applyBorder="1" applyAlignment="1">
      <alignment vertical="center"/>
    </xf>
    <xf numFmtId="38" fontId="24" fillId="0" borderId="70" xfId="0" applyNumberFormat="1" applyFont="1" applyBorder="1" applyAlignment="1">
      <alignment horizontal="center" vertical="center"/>
    </xf>
    <xf numFmtId="38" fontId="24" fillId="0" borderId="65" xfId="0" applyNumberFormat="1" applyFont="1" applyBorder="1" applyAlignment="1">
      <alignment horizontal="center" vertical="center"/>
    </xf>
    <xf numFmtId="177" fontId="24" fillId="0" borderId="39" xfId="0" applyNumberFormat="1" applyFont="1" applyBorder="1" applyAlignment="1">
      <alignment horizontal="center" vertical="center"/>
    </xf>
    <xf numFmtId="9" fontId="24" fillId="0" borderId="3" xfId="6" applyFont="1" applyFill="1" applyBorder="1" applyAlignment="1">
      <alignment horizontal="right" vertical="center"/>
    </xf>
    <xf numFmtId="38" fontId="24" fillId="0" borderId="13" xfId="0" applyNumberFormat="1" applyFont="1" applyFill="1" applyBorder="1" applyAlignment="1">
      <alignment vertical="center"/>
    </xf>
    <xf numFmtId="0" fontId="24" fillId="0" borderId="0" xfId="0" applyFont="1" applyAlignment="1">
      <alignment vertical="center"/>
    </xf>
    <xf numFmtId="38" fontId="24" fillId="0" borderId="67" xfId="0" applyNumberFormat="1" applyFont="1" applyBorder="1" applyAlignment="1">
      <alignment horizontal="center" vertical="center"/>
    </xf>
    <xf numFmtId="38" fontId="24" fillId="0" borderId="0" xfId="0" applyNumberFormat="1" applyFont="1" applyBorder="1" applyAlignment="1">
      <alignment horizontal="center" vertical="center"/>
    </xf>
    <xf numFmtId="38" fontId="33" fillId="0" borderId="0" xfId="0" applyNumberFormat="1" applyFont="1" applyBorder="1" applyAlignment="1">
      <alignment horizontal="right" vertical="center"/>
    </xf>
    <xf numFmtId="0" fontId="31" fillId="0" borderId="0" xfId="0" applyFont="1" applyAlignment="1">
      <alignment horizontal="center" vertical="center"/>
    </xf>
    <xf numFmtId="38" fontId="31" fillId="0" borderId="0" xfId="0" applyNumberFormat="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177" fontId="24" fillId="0" borderId="0" xfId="0" applyNumberFormat="1" applyFont="1" applyAlignment="1">
      <alignment horizontal="center" vertical="center"/>
    </xf>
    <xf numFmtId="38" fontId="24" fillId="0" borderId="0" xfId="0" applyNumberFormat="1" applyFont="1" applyBorder="1" applyAlignment="1">
      <alignment horizontal="right" vertical="center"/>
    </xf>
    <xf numFmtId="177" fontId="36" fillId="0" borderId="0" xfId="0" applyNumberFormat="1" applyFont="1" applyAlignment="1">
      <alignment vertical="center" wrapText="1"/>
    </xf>
    <xf numFmtId="177" fontId="24" fillId="0" borderId="0" xfId="0" applyNumberFormat="1" applyFont="1" applyFill="1" applyBorder="1" applyAlignment="1">
      <alignment vertical="center"/>
    </xf>
    <xf numFmtId="38" fontId="24" fillId="0" borderId="3" xfId="0" applyNumberFormat="1" applyFont="1" applyFill="1" applyBorder="1" applyAlignment="1">
      <alignment horizontal="right" vertical="center"/>
    </xf>
    <xf numFmtId="38" fontId="28" fillId="0" borderId="10" xfId="0" applyNumberFormat="1" applyFont="1" applyFill="1" applyBorder="1" applyAlignment="1">
      <alignment horizontal="center" vertical="center"/>
    </xf>
    <xf numFmtId="177" fontId="28" fillId="0" borderId="20" xfId="0" applyNumberFormat="1" applyFont="1" applyFill="1" applyBorder="1" applyAlignment="1">
      <alignment horizontal="right" vertical="center"/>
    </xf>
    <xf numFmtId="38" fontId="28" fillId="0" borderId="3" xfId="0" applyNumberFormat="1" applyFont="1" applyFill="1" applyBorder="1" applyAlignment="1">
      <alignment horizontal="center" vertical="center"/>
    </xf>
    <xf numFmtId="38" fontId="24" fillId="0" borderId="3" xfId="0" applyNumberFormat="1" applyFont="1" applyFill="1" applyBorder="1" applyAlignment="1">
      <alignment horizontal="center" vertical="center"/>
    </xf>
    <xf numFmtId="38" fontId="28" fillId="0" borderId="16" xfId="0" applyNumberFormat="1" applyFont="1" applyFill="1" applyBorder="1" applyAlignment="1">
      <alignment horizontal="center" vertical="center"/>
    </xf>
    <xf numFmtId="38" fontId="28" fillId="0" borderId="14" xfId="0" applyNumberFormat="1" applyFont="1" applyFill="1" applyBorder="1" applyAlignment="1">
      <alignment horizontal="center" vertical="center"/>
    </xf>
    <xf numFmtId="38" fontId="24" fillId="0" borderId="5" xfId="0" applyNumberFormat="1" applyFont="1" applyFill="1" applyBorder="1" applyAlignment="1">
      <alignment horizontal="center" vertical="center"/>
    </xf>
    <xf numFmtId="38" fontId="35" fillId="0" borderId="3" xfId="0" applyNumberFormat="1" applyFont="1" applyFill="1" applyBorder="1" applyAlignment="1">
      <alignment horizontal="center" vertical="center"/>
    </xf>
    <xf numFmtId="177" fontId="28" fillId="0" borderId="20" xfId="0" applyNumberFormat="1" applyFont="1" applyFill="1" applyBorder="1" applyAlignment="1">
      <alignment vertical="center"/>
    </xf>
    <xf numFmtId="38" fontId="24" fillId="0" borderId="67" xfId="0" applyNumberFormat="1" applyFont="1" applyBorder="1" applyAlignment="1">
      <alignment horizontal="center" vertical="center" wrapText="1"/>
    </xf>
    <xf numFmtId="0" fontId="24" fillId="0" borderId="0" xfId="0" applyFont="1" applyAlignment="1">
      <alignment vertical="center" shrinkToFit="1"/>
    </xf>
    <xf numFmtId="38" fontId="24" fillId="0" borderId="0" xfId="0" applyNumberFormat="1" applyFont="1" applyBorder="1" applyAlignment="1">
      <alignment horizontal="center" vertical="center" shrinkToFit="1"/>
    </xf>
    <xf numFmtId="0" fontId="28" fillId="0" borderId="0" xfId="0" applyFont="1" applyAlignment="1">
      <alignment vertical="center" shrinkToFit="1"/>
    </xf>
    <xf numFmtId="0" fontId="28" fillId="0" borderId="0" xfId="0" applyFont="1" applyFill="1" applyAlignment="1">
      <alignment vertical="center" shrinkToFit="1"/>
    </xf>
    <xf numFmtId="180" fontId="15" fillId="0" borderId="0" xfId="9" applyNumberFormat="1">
      <alignment vertical="center"/>
    </xf>
    <xf numFmtId="176" fontId="27" fillId="3" borderId="15" xfId="0" applyNumberFormat="1" applyFont="1" applyFill="1" applyBorder="1" applyAlignment="1" applyProtection="1">
      <alignment horizontal="left" vertical="center"/>
      <protection locked="0"/>
    </xf>
    <xf numFmtId="176" fontId="27" fillId="3" borderId="17" xfId="0" applyNumberFormat="1" applyFont="1" applyFill="1" applyBorder="1" applyAlignment="1" applyProtection="1">
      <alignment horizontal="left" vertical="center"/>
      <protection locked="0"/>
    </xf>
    <xf numFmtId="176" fontId="27" fillId="3" borderId="10" xfId="0" applyNumberFormat="1" applyFont="1" applyFill="1" applyBorder="1" applyAlignment="1" applyProtection="1">
      <alignment horizontal="left" vertical="center"/>
      <protection locked="0"/>
    </xf>
    <xf numFmtId="38" fontId="28" fillId="3" borderId="11"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vertical="center"/>
      <protection locked="0"/>
    </xf>
    <xf numFmtId="38" fontId="28" fillId="3" borderId="16" xfId="0" applyNumberFormat="1" applyFont="1" applyFill="1" applyBorder="1" applyAlignment="1" applyProtection="1">
      <alignment horizontal="center" vertical="center"/>
      <protection locked="0"/>
    </xf>
    <xf numFmtId="38" fontId="28" fillId="3" borderId="16" xfId="11" applyFont="1" applyFill="1" applyBorder="1" applyAlignment="1" applyProtection="1">
      <alignment vertical="center"/>
      <protection locked="0"/>
    </xf>
    <xf numFmtId="176" fontId="28" fillId="3" borderId="3" xfId="0" applyNumberFormat="1" applyFont="1" applyFill="1" applyBorder="1" applyAlignment="1" applyProtection="1">
      <alignment vertical="center"/>
      <protection locked="0"/>
    </xf>
    <xf numFmtId="176" fontId="28" fillId="3" borderId="3" xfId="0" applyNumberFormat="1" applyFont="1" applyFill="1" applyBorder="1" applyAlignment="1" applyProtection="1">
      <alignment horizontal="center" vertical="center"/>
      <protection locked="0"/>
    </xf>
    <xf numFmtId="38" fontId="28" fillId="3" borderId="3" xfId="0" applyNumberFormat="1" applyFont="1" applyFill="1" applyBorder="1" applyAlignment="1" applyProtection="1">
      <alignment horizontal="left" vertical="center"/>
      <protection locked="0"/>
    </xf>
    <xf numFmtId="38" fontId="28" fillId="3" borderId="14" xfId="11" applyFont="1" applyFill="1" applyBorder="1" applyAlignment="1" applyProtection="1">
      <alignment vertical="center"/>
      <protection locked="0"/>
    </xf>
    <xf numFmtId="38" fontId="24" fillId="3" borderId="13" xfId="0" applyNumberFormat="1" applyFont="1" applyFill="1" applyBorder="1" applyAlignment="1" applyProtection="1">
      <alignment vertical="center"/>
      <protection locked="0"/>
    </xf>
    <xf numFmtId="38" fontId="24" fillId="3" borderId="12" xfId="0" applyNumberFormat="1" applyFont="1" applyFill="1" applyBorder="1" applyAlignment="1" applyProtection="1">
      <alignment vertical="center"/>
      <protection locked="0"/>
    </xf>
    <xf numFmtId="38" fontId="24" fillId="3" borderId="14" xfId="11" applyFont="1" applyFill="1" applyBorder="1" applyAlignment="1" applyProtection="1">
      <alignment vertical="center"/>
      <protection locked="0"/>
    </xf>
    <xf numFmtId="176" fontId="24" fillId="3" borderId="3" xfId="0" applyNumberFormat="1" applyFont="1" applyFill="1" applyBorder="1" applyAlignment="1" applyProtection="1">
      <alignment vertical="center"/>
      <protection locked="0"/>
    </xf>
    <xf numFmtId="176" fontId="24" fillId="3" borderId="3" xfId="0" applyNumberFormat="1" applyFont="1" applyFill="1" applyBorder="1" applyAlignment="1" applyProtection="1">
      <alignment horizontal="center" vertical="center"/>
      <protection locked="0"/>
    </xf>
    <xf numFmtId="38" fontId="24" fillId="3" borderId="3" xfId="0" applyNumberFormat="1" applyFont="1" applyFill="1" applyBorder="1" applyAlignment="1" applyProtection="1">
      <alignment horizontal="left" vertical="center"/>
      <protection locked="0"/>
    </xf>
    <xf numFmtId="38" fontId="24" fillId="3" borderId="2" xfId="0" applyNumberFormat="1" applyFont="1" applyFill="1" applyBorder="1" applyAlignment="1" applyProtection="1">
      <alignment vertical="center"/>
      <protection locked="0"/>
    </xf>
    <xf numFmtId="38" fontId="24" fillId="3" borderId="18" xfId="0" applyNumberFormat="1" applyFont="1" applyFill="1" applyBorder="1" applyAlignment="1" applyProtection="1">
      <alignment vertical="center"/>
      <protection locked="0"/>
    </xf>
    <xf numFmtId="38" fontId="24" fillId="3" borderId="30" xfId="0" applyNumberFormat="1" applyFont="1" applyFill="1" applyBorder="1" applyAlignment="1" applyProtection="1">
      <alignment vertical="center"/>
      <protection locked="0"/>
    </xf>
    <xf numFmtId="38" fontId="24" fillId="3" borderId="5" xfId="0" applyNumberFormat="1" applyFont="1" applyFill="1" applyBorder="1" applyAlignment="1" applyProtection="1">
      <alignment horizontal="left" vertical="center"/>
      <protection locked="0"/>
    </xf>
    <xf numFmtId="38" fontId="28" fillId="3" borderId="11" xfId="0" applyNumberFormat="1" applyFont="1" applyFill="1" applyBorder="1" applyAlignment="1" applyProtection="1">
      <alignment horizontal="left" vertical="center" shrinkToFit="1"/>
      <protection locked="0"/>
    </xf>
    <xf numFmtId="38" fontId="28" fillId="3" borderId="10" xfId="0" applyNumberFormat="1" applyFont="1" applyFill="1" applyBorder="1" applyAlignment="1" applyProtection="1">
      <alignment horizontal="left" vertical="center" shrinkToFit="1"/>
      <protection locked="0"/>
    </xf>
    <xf numFmtId="38" fontId="28" fillId="3" borderId="10" xfId="0" applyNumberFormat="1" applyFont="1" applyFill="1" applyBorder="1" applyAlignment="1" applyProtection="1">
      <alignment horizontal="right" vertical="center"/>
      <protection locked="0"/>
    </xf>
    <xf numFmtId="38" fontId="28" fillId="3" borderId="10" xfId="0" applyNumberFormat="1" applyFont="1" applyFill="1" applyBorder="1" applyAlignment="1" applyProtection="1">
      <alignment vertical="center"/>
      <protection locked="0"/>
    </xf>
    <xf numFmtId="38" fontId="28" fillId="3" borderId="10"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35" fillId="3" borderId="11" xfId="0" applyNumberFormat="1" applyFont="1" applyFill="1" applyBorder="1" applyAlignment="1" applyProtection="1">
      <alignment horizontal="left" vertical="center" shrinkToFit="1"/>
      <protection locked="0"/>
    </xf>
    <xf numFmtId="38" fontId="35" fillId="3" borderId="10" xfId="0" applyNumberFormat="1" applyFont="1" applyFill="1" applyBorder="1" applyAlignment="1" applyProtection="1">
      <alignment horizontal="left" vertical="center" shrinkToFit="1"/>
      <protection locked="0"/>
    </xf>
    <xf numFmtId="38" fontId="35" fillId="3" borderId="10"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vertical="center"/>
      <protection locked="0"/>
    </xf>
    <xf numFmtId="38" fontId="35" fillId="3" borderId="3" xfId="0" applyNumberFormat="1"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shrinkToFit="1"/>
      <protection locked="0"/>
    </xf>
    <xf numFmtId="38" fontId="35" fillId="3" borderId="3" xfId="0" applyNumberFormat="1" applyFont="1" applyFill="1" applyBorder="1" applyAlignment="1" applyProtection="1">
      <alignment horizontal="left" vertical="center" shrinkToFit="1"/>
      <protection locked="0"/>
    </xf>
    <xf numFmtId="38" fontId="35"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vertical="center"/>
      <protection locked="0"/>
    </xf>
    <xf numFmtId="38" fontId="35" fillId="3" borderId="13"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protection locked="0"/>
    </xf>
    <xf numFmtId="38" fontId="28" fillId="3" borderId="42" xfId="0" applyNumberFormat="1" applyFont="1" applyFill="1" applyBorder="1" applyAlignment="1" applyProtection="1">
      <alignment horizontal="left" vertical="center"/>
      <protection locked="0"/>
    </xf>
    <xf numFmtId="38" fontId="28" fillId="3" borderId="10"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horizontal="left" vertical="center"/>
      <protection locked="0"/>
    </xf>
    <xf numFmtId="38" fontId="28" fillId="3" borderId="21" xfId="0" applyNumberFormat="1" applyFont="1" applyFill="1" applyBorder="1" applyAlignment="1" applyProtection="1">
      <alignment horizontal="left" vertical="center"/>
      <protection locked="0"/>
    </xf>
    <xf numFmtId="38" fontId="28" fillId="3" borderId="14"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34" fillId="3" borderId="21"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horizontal="left" vertical="center" wrapText="1"/>
      <protection locked="0"/>
    </xf>
    <xf numFmtId="38" fontId="28" fillId="3" borderId="14" xfId="0" applyNumberFormat="1" applyFont="1" applyFill="1" applyBorder="1" applyAlignment="1" applyProtection="1">
      <alignment horizontal="right" vertical="center"/>
      <protection locked="0"/>
    </xf>
    <xf numFmtId="38" fontId="35" fillId="3" borderId="13" xfId="0" applyNumberFormat="1" applyFont="1" applyFill="1" applyBorder="1" applyAlignment="1" applyProtection="1">
      <alignment horizontal="left" vertical="center"/>
      <protection locked="0"/>
    </xf>
    <xf numFmtId="38" fontId="35" fillId="3" borderId="21" xfId="0" applyNumberFormat="1" applyFont="1" applyFill="1" applyBorder="1" applyAlignment="1" applyProtection="1">
      <alignment horizontal="left" vertical="center"/>
      <protection locked="0"/>
    </xf>
    <xf numFmtId="38" fontId="35" fillId="3" borderId="14" xfId="0" applyNumberFormat="1" applyFont="1" applyFill="1" applyBorder="1" applyAlignment="1" applyProtection="1">
      <alignment horizontal="center" vertical="center"/>
      <protection locked="0"/>
    </xf>
    <xf numFmtId="38" fontId="35" fillId="3" borderId="14" xfId="0" applyNumberFormat="1" applyFont="1" applyFill="1" applyBorder="1" applyAlignment="1" applyProtection="1">
      <alignment horizontal="left" vertical="center" wrapText="1"/>
      <protection locked="0"/>
    </xf>
    <xf numFmtId="38" fontId="35" fillId="3" borderId="14" xfId="0" applyNumberFormat="1" applyFont="1" applyFill="1" applyBorder="1" applyAlignment="1" applyProtection="1">
      <alignment horizontal="right" vertical="center"/>
      <protection locked="0"/>
    </xf>
    <xf numFmtId="38" fontId="37" fillId="3" borderId="10"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wrapText="1"/>
      <protection locked="0"/>
    </xf>
    <xf numFmtId="38" fontId="28" fillId="3" borderId="3" xfId="0" applyNumberFormat="1" applyFont="1" applyFill="1" applyBorder="1" applyAlignment="1" applyProtection="1">
      <alignment horizontal="right" vertical="center"/>
      <protection locked="0"/>
    </xf>
    <xf numFmtId="38" fontId="37" fillId="3" borderId="3" xfId="0" applyNumberFormat="1" applyFont="1" applyFill="1" applyBorder="1" applyAlignment="1" applyProtection="1">
      <alignment horizontal="center" vertical="center"/>
      <protection locked="0"/>
    </xf>
    <xf numFmtId="38" fontId="24" fillId="3" borderId="13" xfId="0" applyNumberFormat="1" applyFont="1" applyFill="1" applyBorder="1" applyAlignment="1" applyProtection="1">
      <alignment horizontal="left" vertical="center"/>
      <protection locked="0"/>
    </xf>
    <xf numFmtId="38" fontId="24" fillId="3" borderId="18"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vertical="center"/>
      <protection locked="0"/>
    </xf>
    <xf numFmtId="38" fontId="24"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protection locked="0"/>
    </xf>
    <xf numFmtId="38" fontId="28" fillId="3" borderId="12" xfId="0" applyNumberFormat="1" applyFont="1" applyFill="1" applyBorder="1" applyAlignment="1" applyProtection="1">
      <alignment horizontal="right" vertical="center"/>
      <protection locked="0"/>
    </xf>
    <xf numFmtId="176" fontId="24" fillId="3" borderId="3" xfId="0" applyNumberFormat="1" applyFont="1" applyFill="1" applyBorder="1" applyAlignment="1" applyProtection="1">
      <alignment horizontal="left" vertical="center"/>
      <protection locked="0"/>
    </xf>
    <xf numFmtId="38" fontId="24" fillId="3" borderId="14"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horizontal="left" vertical="center"/>
      <protection locked="0"/>
    </xf>
    <xf numFmtId="176" fontId="28" fillId="3" borderId="10"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vertical="center"/>
      <protection locked="0"/>
    </xf>
    <xf numFmtId="38" fontId="24" fillId="3" borderId="14" xfId="0" applyNumberFormat="1" applyFont="1" applyFill="1" applyBorder="1" applyAlignment="1" applyProtection="1">
      <alignment horizontal="left" vertical="center"/>
      <protection locked="0"/>
    </xf>
    <xf numFmtId="0" fontId="28" fillId="3" borderId="48" xfId="0" applyNumberFormat="1" applyFont="1" applyFill="1" applyBorder="1" applyAlignment="1" applyProtection="1">
      <alignment horizontal="center" vertical="center"/>
      <protection locked="0"/>
    </xf>
    <xf numFmtId="38" fontId="38" fillId="0" borderId="67" xfId="0" applyNumberFormat="1" applyFont="1" applyBorder="1" applyAlignment="1">
      <alignment horizontal="center" vertical="center"/>
    </xf>
    <xf numFmtId="38" fontId="24" fillId="0" borderId="14" xfId="0" applyNumberFormat="1" applyFont="1" applyFill="1" applyBorder="1" applyAlignment="1">
      <alignment horizontal="center" vertical="center"/>
    </xf>
    <xf numFmtId="38" fontId="28" fillId="3" borderId="16" xfId="0" applyNumberFormat="1" applyFont="1" applyFill="1" applyBorder="1" applyAlignment="1" applyProtection="1">
      <alignment horizontal="left" vertical="center"/>
      <protection locked="0"/>
    </xf>
    <xf numFmtId="0" fontId="39" fillId="0" borderId="0" xfId="12"/>
    <xf numFmtId="0" fontId="39" fillId="0" borderId="0" xfId="12" applyBorder="1"/>
    <xf numFmtId="182" fontId="40" fillId="0" borderId="0" xfId="12" applyNumberFormat="1" applyFont="1" applyBorder="1" applyAlignment="1">
      <alignment vertical="center"/>
    </xf>
    <xf numFmtId="38" fontId="31" fillId="3" borderId="2" xfId="0" applyNumberFormat="1" applyFont="1" applyFill="1" applyBorder="1" applyAlignment="1" applyProtection="1">
      <alignment horizontal="center" vertical="center"/>
      <protection locked="0"/>
    </xf>
    <xf numFmtId="38" fontId="24" fillId="3" borderId="2" xfId="0" applyNumberFormat="1" applyFont="1" applyFill="1" applyBorder="1" applyAlignment="1" applyProtection="1">
      <alignment horizontal="center" vertical="center"/>
      <protection locked="0"/>
    </xf>
    <xf numFmtId="38" fontId="31" fillId="3" borderId="21" xfId="0" applyNumberFormat="1" applyFont="1" applyFill="1" applyBorder="1" applyAlignment="1" applyProtection="1">
      <alignment horizontal="center" vertical="center"/>
      <protection locked="0"/>
    </xf>
    <xf numFmtId="38" fontId="28" fillId="3" borderId="3" xfId="0" applyNumberFormat="1" applyFont="1" applyFill="1" applyBorder="1" applyAlignment="1" applyProtection="1">
      <alignment vertical="center"/>
      <protection locked="0"/>
    </xf>
    <xf numFmtId="0" fontId="42" fillId="4" borderId="49" xfId="9" applyFont="1" applyFill="1" applyBorder="1" applyAlignment="1">
      <alignment horizontal="center" vertical="center"/>
    </xf>
    <xf numFmtId="0" fontId="42" fillId="0" borderId="2" xfId="9" applyFont="1" applyFill="1" applyBorder="1" applyAlignment="1">
      <alignment horizontal="center" vertical="center"/>
    </xf>
    <xf numFmtId="0" fontId="42" fillId="4" borderId="50" xfId="9" applyFont="1" applyFill="1" applyBorder="1" applyAlignment="1">
      <alignment horizontal="center" vertical="center"/>
    </xf>
    <xf numFmtId="0" fontId="42" fillId="4" borderId="51" xfId="9" applyFont="1" applyFill="1" applyBorder="1" applyAlignment="1">
      <alignment horizontal="center" vertical="center"/>
    </xf>
    <xf numFmtId="0" fontId="42" fillId="5" borderId="52" xfId="9" applyFont="1" applyFill="1" applyBorder="1" applyAlignment="1">
      <alignment horizontal="center" vertical="center"/>
    </xf>
    <xf numFmtId="0" fontId="42" fillId="5" borderId="51" xfId="9" applyFont="1" applyFill="1" applyBorder="1" applyAlignment="1">
      <alignment horizontal="center" vertical="center" wrapText="1"/>
    </xf>
    <xf numFmtId="0" fontId="42" fillId="5" borderId="52" xfId="9" applyFont="1" applyFill="1" applyBorder="1" applyAlignment="1">
      <alignment horizontal="center" vertical="center" wrapText="1"/>
    </xf>
    <xf numFmtId="0" fontId="42" fillId="5" borderId="51" xfId="9" applyFont="1" applyFill="1" applyBorder="1" applyAlignment="1">
      <alignment horizontal="center" vertical="center"/>
    </xf>
    <xf numFmtId="0" fontId="42" fillId="5" borderId="53" xfId="9" applyFont="1" applyFill="1" applyBorder="1" applyAlignment="1">
      <alignment horizontal="center" vertical="center"/>
    </xf>
    <xf numFmtId="0" fontId="42" fillId="6" borderId="54" xfId="9" applyFont="1" applyFill="1" applyBorder="1" applyAlignment="1">
      <alignment horizontal="center" vertical="center" wrapText="1"/>
    </xf>
    <xf numFmtId="0" fontId="42" fillId="6" borderId="55" xfId="9" applyFont="1" applyFill="1" applyBorder="1" applyAlignment="1">
      <alignment horizontal="center" vertical="center" wrapText="1"/>
    </xf>
    <xf numFmtId="0" fontId="42" fillId="6" borderId="55" xfId="9" applyFont="1" applyFill="1" applyBorder="1" applyAlignment="1">
      <alignment horizontal="center" vertical="center"/>
    </xf>
    <xf numFmtId="0" fontId="42" fillId="7" borderId="56" xfId="9" applyFont="1" applyFill="1" applyBorder="1" applyAlignment="1">
      <alignment horizontal="center" vertical="center" wrapText="1"/>
    </xf>
    <xf numFmtId="0" fontId="42" fillId="7" borderId="57" xfId="9" applyFont="1" applyFill="1" applyBorder="1" applyAlignment="1">
      <alignment horizontal="center" vertical="center" wrapText="1"/>
    </xf>
    <xf numFmtId="0" fontId="42" fillId="7" borderId="57" xfId="9" applyFont="1" applyFill="1" applyBorder="1" applyAlignment="1">
      <alignment horizontal="center" vertical="center"/>
    </xf>
    <xf numFmtId="0" fontId="42" fillId="8" borderId="3" xfId="9" applyFont="1" applyFill="1" applyBorder="1" applyAlignment="1">
      <alignment horizontal="center" vertical="center"/>
    </xf>
    <xf numFmtId="0" fontId="42" fillId="12" borderId="57" xfId="9" applyFont="1" applyFill="1" applyBorder="1" applyAlignment="1">
      <alignment horizontal="center" vertical="center" wrapText="1"/>
    </xf>
    <xf numFmtId="0" fontId="42" fillId="12" borderId="57" xfId="9" applyFont="1" applyFill="1" applyBorder="1" applyAlignment="1">
      <alignment horizontal="center" vertical="center"/>
    </xf>
    <xf numFmtId="0" fontId="42" fillId="11" borderId="3" xfId="9" applyFont="1" applyFill="1" applyBorder="1" applyAlignment="1">
      <alignment horizontal="center" vertical="center" wrapText="1"/>
    </xf>
    <xf numFmtId="0" fontId="42" fillId="11" borderId="3" xfId="9" applyFont="1" applyFill="1" applyBorder="1" applyAlignment="1">
      <alignment horizontal="center" vertical="center"/>
    </xf>
    <xf numFmtId="0" fontId="42" fillId="9" borderId="3" xfId="9" applyFont="1" applyFill="1" applyBorder="1" applyAlignment="1">
      <alignment horizontal="center" vertical="center"/>
    </xf>
    <xf numFmtId="0" fontId="42" fillId="0" borderId="0" xfId="9" applyFont="1">
      <alignment vertical="center"/>
    </xf>
    <xf numFmtId="0" fontId="42" fillId="8" borderId="3" xfId="9" applyFont="1" applyFill="1" applyBorder="1" applyAlignment="1">
      <alignment horizontal="center" vertical="center" wrapText="1"/>
    </xf>
    <xf numFmtId="0" fontId="15" fillId="0" borderId="3" xfId="9" applyBorder="1" applyAlignment="1">
      <alignment horizontal="left" vertical="center" wrapText="1"/>
    </xf>
    <xf numFmtId="0" fontId="15" fillId="0" borderId="21" xfId="9" applyBorder="1" applyAlignment="1">
      <alignment horizontal="left" vertical="center" wrapText="1"/>
    </xf>
    <xf numFmtId="0" fontId="15" fillId="0" borderId="3" xfId="9" applyNumberFormat="1" applyBorder="1" applyAlignment="1">
      <alignment horizontal="left" vertical="center" wrapText="1"/>
    </xf>
    <xf numFmtId="0" fontId="14" fillId="0" borderId="2" xfId="9" applyFont="1" applyBorder="1" applyAlignment="1" applyProtection="1">
      <alignment vertical="center" wrapText="1"/>
      <protection locked="0"/>
    </xf>
    <xf numFmtId="0" fontId="14" fillId="0" borderId="59" xfId="9" applyFont="1" applyBorder="1" applyAlignment="1" applyProtection="1">
      <alignment vertical="center" wrapText="1"/>
      <protection locked="0"/>
    </xf>
    <xf numFmtId="0" fontId="14" fillId="0" borderId="3" xfId="9" applyFont="1" applyBorder="1" applyAlignment="1" applyProtection="1">
      <alignment vertical="center" wrapText="1"/>
      <protection locked="0"/>
    </xf>
    <xf numFmtId="0" fontId="15" fillId="0" borderId="3" xfId="9" applyFill="1" applyBorder="1" applyAlignment="1">
      <alignment horizontal="left" vertical="center" wrapText="1"/>
    </xf>
    <xf numFmtId="0" fontId="15" fillId="0" borderId="60" xfId="9" applyBorder="1" applyAlignment="1">
      <alignment horizontal="left" vertical="center" wrapText="1"/>
    </xf>
    <xf numFmtId="38" fontId="0" fillId="0" borderId="3" xfId="10" applyFont="1" applyBorder="1" applyAlignment="1">
      <alignment vertical="center" wrapText="1"/>
    </xf>
    <xf numFmtId="181" fontId="0" fillId="0" borderId="3" xfId="10" applyNumberFormat="1" applyFont="1" applyBorder="1" applyAlignment="1">
      <alignment vertical="center" wrapText="1"/>
    </xf>
    <xf numFmtId="0" fontId="15" fillId="0" borderId="61" xfId="9" applyBorder="1" applyAlignment="1">
      <alignment horizontal="left" vertical="center" wrapText="1"/>
    </xf>
    <xf numFmtId="0" fontId="15" fillId="0" borderId="54" xfId="9" applyBorder="1" applyAlignment="1">
      <alignment horizontal="left" vertical="center" wrapText="1"/>
    </xf>
    <xf numFmtId="0" fontId="15" fillId="0" borderId="55" xfId="9" applyBorder="1" applyAlignment="1">
      <alignment horizontal="left" vertical="center" wrapText="1"/>
    </xf>
    <xf numFmtId="0" fontId="15" fillId="0" borderId="55" xfId="9" applyNumberFormat="1" applyBorder="1" applyAlignment="1">
      <alignment horizontal="left" vertical="center" wrapText="1"/>
    </xf>
    <xf numFmtId="0" fontId="15" fillId="0" borderId="60" xfId="9" applyNumberFormat="1" applyBorder="1" applyAlignment="1">
      <alignment horizontal="left" vertical="center" wrapText="1"/>
    </xf>
    <xf numFmtId="0" fontId="15" fillId="0" borderId="3" xfId="9" applyBorder="1" applyAlignment="1" applyProtection="1">
      <alignment horizontal="left" vertical="center" wrapText="1"/>
      <protection locked="0"/>
    </xf>
    <xf numFmtId="0" fontId="25" fillId="0" borderId="0" xfId="12" applyFont="1" applyBorder="1" applyAlignment="1" applyProtection="1">
      <alignment horizontal="right" vertical="center"/>
    </xf>
    <xf numFmtId="0" fontId="25" fillId="0" borderId="3" xfId="12" applyFont="1" applyBorder="1" applyAlignment="1" applyProtection="1">
      <alignment horizontal="center" vertical="center"/>
    </xf>
    <xf numFmtId="0" fontId="25" fillId="0" borderId="3" xfId="12" applyFont="1" applyBorder="1" applyAlignment="1" applyProtection="1">
      <alignment horizontal="center" vertical="center" wrapText="1"/>
    </xf>
    <xf numFmtId="0" fontId="25" fillId="0" borderId="3" xfId="12" applyFont="1" applyBorder="1" applyAlignment="1" applyProtection="1">
      <alignment horizontal="justify" vertical="center"/>
    </xf>
    <xf numFmtId="176" fontId="25" fillId="0" borderId="3" xfId="12" applyNumberFormat="1" applyFont="1" applyBorder="1" applyAlignment="1" applyProtection="1">
      <alignment horizontal="right" vertical="center"/>
    </xf>
    <xf numFmtId="0" fontId="25" fillId="0" borderId="3" xfId="12" applyFont="1" applyBorder="1" applyAlignment="1" applyProtection="1">
      <alignment horizontal="justify" vertical="center" wrapText="1"/>
    </xf>
    <xf numFmtId="0" fontId="25" fillId="0" borderId="14" xfId="12" applyFont="1" applyBorder="1" applyAlignment="1" applyProtection="1">
      <alignment horizontal="center" vertical="center" wrapText="1"/>
    </xf>
    <xf numFmtId="176" fontId="25" fillId="0" borderId="14" xfId="12" applyNumberFormat="1" applyFont="1" applyBorder="1" applyAlignment="1" applyProtection="1">
      <alignment horizontal="right" vertical="center"/>
    </xf>
    <xf numFmtId="176" fontId="25" fillId="0" borderId="5" xfId="12" applyNumberFormat="1" applyFont="1" applyBorder="1" applyAlignment="1" applyProtection="1">
      <alignment horizontal="right" vertical="top"/>
    </xf>
    <xf numFmtId="176" fontId="17" fillId="0" borderId="10" xfId="0" applyNumberFormat="1" applyFont="1" applyBorder="1" applyAlignment="1" applyProtection="1">
      <alignment horizontal="right" vertical="top"/>
    </xf>
    <xf numFmtId="176" fontId="17" fillId="0" borderId="17" xfId="0" applyNumberFormat="1" applyFont="1" applyBorder="1" applyAlignment="1" applyProtection="1">
      <alignment horizontal="right" vertical="top"/>
    </xf>
    <xf numFmtId="38" fontId="43" fillId="0" borderId="67" xfId="0" applyNumberFormat="1" applyFont="1" applyBorder="1" applyAlignment="1" applyProtection="1">
      <alignment horizontal="center" vertical="center"/>
    </xf>
    <xf numFmtId="38" fontId="27" fillId="0" borderId="0" xfId="0" applyNumberFormat="1" applyFont="1" applyBorder="1" applyAlignment="1">
      <alignment horizontal="center" vertical="center"/>
    </xf>
    <xf numFmtId="38" fontId="31" fillId="0" borderId="76" xfId="0" applyNumberFormat="1" applyFont="1" applyBorder="1" applyAlignment="1" applyProtection="1">
      <alignment horizontal="center" vertical="center"/>
    </xf>
    <xf numFmtId="38" fontId="31" fillId="0" borderId="79" xfId="0" applyNumberFormat="1" applyFont="1" applyBorder="1" applyAlignment="1" applyProtection="1">
      <alignment horizontal="center" vertical="center"/>
    </xf>
    <xf numFmtId="38" fontId="31" fillId="0" borderId="76" xfId="0" applyNumberFormat="1" applyFont="1" applyBorder="1" applyAlignment="1">
      <alignment horizontal="center" vertical="center"/>
    </xf>
    <xf numFmtId="38" fontId="28" fillId="3" borderId="42" xfId="0" applyNumberFormat="1" applyFont="1" applyFill="1" applyBorder="1" applyAlignment="1" applyProtection="1">
      <alignment horizontal="right" vertical="center"/>
      <protection locked="0"/>
    </xf>
    <xf numFmtId="38" fontId="28" fillId="3" borderId="21" xfId="0" applyNumberFormat="1" applyFont="1" applyFill="1" applyBorder="1" applyAlignment="1" applyProtection="1">
      <alignment horizontal="right" vertical="center"/>
      <protection locked="0"/>
    </xf>
    <xf numFmtId="38" fontId="31" fillId="0" borderId="79" xfId="0" applyNumberFormat="1" applyFont="1" applyBorder="1" applyAlignment="1">
      <alignment horizontal="center" vertical="center"/>
    </xf>
    <xf numFmtId="38" fontId="28" fillId="3" borderId="81" xfId="0" applyNumberFormat="1" applyFont="1" applyFill="1" applyBorder="1" applyAlignment="1" applyProtection="1">
      <alignment horizontal="right" vertical="center"/>
      <protection locked="0"/>
    </xf>
    <xf numFmtId="38" fontId="28" fillId="3" borderId="80" xfId="0" applyNumberFormat="1" applyFont="1" applyFill="1" applyBorder="1" applyAlignment="1" applyProtection="1">
      <alignment horizontal="right" vertical="center"/>
      <protection locked="0"/>
    </xf>
    <xf numFmtId="38" fontId="28" fillId="0" borderId="3" xfId="0" applyNumberFormat="1" applyFont="1" applyFill="1" applyBorder="1" applyAlignment="1" applyProtection="1">
      <alignment horizontal="right" vertical="center"/>
      <protection locked="0"/>
    </xf>
    <xf numFmtId="177" fontId="28" fillId="0" borderId="26" xfId="0" applyNumberFormat="1" applyFont="1" applyFill="1" applyBorder="1" applyAlignment="1">
      <alignment horizontal="right" vertical="center"/>
    </xf>
    <xf numFmtId="177" fontId="27" fillId="0" borderId="86" xfId="0" applyNumberFormat="1" applyFont="1" applyFill="1" applyBorder="1" applyAlignment="1">
      <alignment vertical="center"/>
    </xf>
    <xf numFmtId="38" fontId="35" fillId="3" borderId="18" xfId="0" applyNumberFormat="1" applyFont="1" applyFill="1" applyBorder="1" applyAlignment="1" applyProtection="1">
      <alignment horizontal="left" vertical="center"/>
      <protection locked="0"/>
    </xf>
    <xf numFmtId="38" fontId="35" fillId="3" borderId="23" xfId="0" applyNumberFormat="1" applyFont="1" applyFill="1" applyBorder="1" applyAlignment="1" applyProtection="1">
      <alignment horizontal="left" vertical="center"/>
      <protection locked="0"/>
    </xf>
    <xf numFmtId="38" fontId="24" fillId="0" borderId="10" xfId="0" applyNumberFormat="1" applyFont="1" applyFill="1" applyBorder="1" applyAlignment="1">
      <alignment horizontal="center" vertical="center"/>
    </xf>
    <xf numFmtId="38" fontId="24" fillId="0" borderId="37" xfId="0" applyNumberFormat="1" applyFont="1" applyBorder="1" applyAlignment="1">
      <alignment horizontal="center" vertical="center"/>
    </xf>
    <xf numFmtId="177" fontId="27" fillId="0" borderId="82" xfId="0" applyNumberFormat="1" applyFont="1" applyFill="1" applyBorder="1" applyAlignment="1">
      <alignment vertical="center"/>
    </xf>
    <xf numFmtId="38" fontId="28" fillId="0" borderId="10" xfId="0" applyNumberFormat="1" applyFont="1" applyFill="1" applyBorder="1" applyAlignment="1" applyProtection="1">
      <alignment horizontal="right" vertical="center"/>
      <protection locked="0"/>
    </xf>
    <xf numFmtId="177" fontId="27" fillId="0" borderId="86" xfId="0" applyNumberFormat="1" applyFont="1" applyFill="1" applyBorder="1" applyAlignment="1">
      <alignment horizontal="right" vertical="center"/>
    </xf>
    <xf numFmtId="38" fontId="24" fillId="3" borderId="5" xfId="0" applyNumberFormat="1" applyFont="1" applyFill="1" applyBorder="1" applyAlignment="1" applyProtection="1">
      <alignment vertical="center"/>
      <protection locked="0"/>
    </xf>
    <xf numFmtId="38" fontId="28" fillId="3" borderId="22" xfId="0" applyNumberFormat="1" applyFont="1" applyFill="1" applyBorder="1" applyAlignment="1" applyProtection="1">
      <alignment horizontal="left" vertical="center"/>
      <protection locked="0"/>
    </xf>
    <xf numFmtId="38" fontId="24" fillId="0" borderId="22" xfId="0" applyNumberFormat="1" applyFont="1" applyFill="1" applyBorder="1" applyAlignment="1">
      <alignment horizontal="center" vertical="center"/>
    </xf>
    <xf numFmtId="38" fontId="35" fillId="3" borderId="10" xfId="0" applyNumberFormat="1" applyFont="1" applyFill="1" applyBorder="1" applyAlignment="1" applyProtection="1">
      <alignment horizontal="right" vertical="center" wrapText="1"/>
      <protection locked="0"/>
    </xf>
    <xf numFmtId="38" fontId="28" fillId="3" borderId="44" xfId="0" applyNumberFormat="1" applyFont="1" applyFill="1" applyBorder="1" applyAlignment="1" applyProtection="1">
      <alignment horizontal="left" vertical="center" shrinkToFit="1"/>
      <protection locked="0"/>
    </xf>
    <xf numFmtId="38" fontId="28" fillId="3" borderId="44" xfId="0" applyNumberFormat="1" applyFont="1" applyFill="1" applyBorder="1" applyAlignment="1" applyProtection="1">
      <alignment horizontal="center" vertical="center"/>
      <protection locked="0"/>
    </xf>
    <xf numFmtId="38" fontId="34" fillId="3" borderId="47" xfId="0" applyNumberFormat="1" applyFont="1" applyFill="1" applyBorder="1" applyAlignment="1" applyProtection="1">
      <alignment horizontal="center" vertical="center"/>
      <protection locked="0"/>
    </xf>
    <xf numFmtId="38" fontId="28" fillId="3" borderId="47" xfId="0" applyNumberFormat="1" applyFont="1" applyFill="1" applyBorder="1" applyAlignment="1" applyProtection="1">
      <alignment horizontal="center" vertical="center"/>
      <protection locked="0"/>
    </xf>
    <xf numFmtId="38" fontId="34" fillId="3" borderId="45" xfId="0" applyNumberFormat="1" applyFont="1" applyFill="1" applyBorder="1" applyAlignment="1" applyProtection="1">
      <alignment horizontal="center" vertical="center"/>
      <protection locked="0"/>
    </xf>
    <xf numFmtId="38" fontId="28" fillId="3" borderId="44" xfId="0" applyNumberFormat="1" applyFont="1" applyFill="1" applyBorder="1" applyAlignment="1" applyProtection="1">
      <alignment horizontal="left" vertical="center" wrapText="1"/>
      <protection locked="0"/>
    </xf>
    <xf numFmtId="38" fontId="28" fillId="3" borderId="44" xfId="0" applyNumberFormat="1" applyFont="1" applyFill="1" applyBorder="1" applyAlignment="1" applyProtection="1">
      <alignment vertical="center"/>
      <protection locked="0"/>
    </xf>
    <xf numFmtId="38" fontId="28" fillId="3" borderId="44" xfId="0" applyNumberFormat="1" applyFont="1" applyFill="1" applyBorder="1" applyAlignment="1" applyProtection="1">
      <alignment horizontal="right" vertical="center"/>
      <protection locked="0"/>
    </xf>
    <xf numFmtId="38" fontId="28" fillId="0" borderId="7" xfId="0" applyNumberFormat="1" applyFont="1" applyFill="1" applyBorder="1" applyAlignment="1" applyProtection="1">
      <alignment horizontal="left" vertical="center"/>
      <protection locked="0"/>
    </xf>
    <xf numFmtId="38" fontId="28" fillId="0" borderId="7" xfId="0" applyNumberFormat="1" applyFont="1" applyFill="1" applyBorder="1" applyAlignment="1">
      <alignment horizontal="center" vertical="center"/>
    </xf>
    <xf numFmtId="38" fontId="28" fillId="0" borderId="87" xfId="0" applyNumberFormat="1" applyFont="1" applyFill="1" applyBorder="1" applyAlignment="1">
      <alignment horizontal="right" vertical="center"/>
    </xf>
    <xf numFmtId="38" fontId="28" fillId="0" borderId="3" xfId="0" applyNumberFormat="1" applyFont="1" applyFill="1" applyBorder="1" applyAlignment="1" applyProtection="1">
      <alignment horizontal="left" vertical="center"/>
      <protection locked="0"/>
    </xf>
    <xf numFmtId="38" fontId="28" fillId="0" borderId="68" xfId="0" applyNumberFormat="1" applyFont="1" applyFill="1" applyBorder="1" applyAlignment="1">
      <alignment horizontal="right" vertical="center"/>
    </xf>
    <xf numFmtId="38" fontId="35" fillId="3" borderId="67" xfId="0" applyNumberFormat="1" applyFont="1" applyFill="1" applyBorder="1" applyAlignment="1" applyProtection="1">
      <alignment horizontal="left" vertical="center" shrinkToFit="1"/>
      <protection locked="0"/>
    </xf>
    <xf numFmtId="38" fontId="35" fillId="3" borderId="89" xfId="0" applyNumberFormat="1" applyFont="1" applyFill="1" applyBorder="1" applyAlignment="1" applyProtection="1">
      <alignment horizontal="center" vertical="center"/>
      <protection locked="0"/>
    </xf>
    <xf numFmtId="38" fontId="31" fillId="3" borderId="73" xfId="0" applyNumberFormat="1" applyFont="1" applyFill="1" applyBorder="1" applyAlignment="1" applyProtection="1">
      <alignment horizontal="center" vertical="center"/>
      <protection locked="0"/>
    </xf>
    <xf numFmtId="38" fontId="24" fillId="3" borderId="73" xfId="0" applyNumberFormat="1" applyFont="1" applyFill="1" applyBorder="1" applyAlignment="1" applyProtection="1">
      <alignment horizontal="center" vertical="center"/>
      <protection locked="0"/>
    </xf>
    <xf numFmtId="38" fontId="31" fillId="3" borderId="76" xfId="0" applyNumberFormat="1" applyFont="1" applyFill="1" applyBorder="1" applyAlignment="1" applyProtection="1">
      <alignment horizontal="center" vertical="center"/>
      <protection locked="0"/>
    </xf>
    <xf numFmtId="38" fontId="35" fillId="3" borderId="89" xfId="0" applyNumberFormat="1" applyFont="1" applyFill="1" applyBorder="1" applyAlignment="1" applyProtection="1">
      <alignment horizontal="left" vertical="center" wrapText="1"/>
      <protection locked="0"/>
    </xf>
    <xf numFmtId="38" fontId="35" fillId="3" borderId="89" xfId="0" applyNumberFormat="1" applyFont="1" applyFill="1" applyBorder="1" applyAlignment="1" applyProtection="1">
      <alignment horizontal="right" vertical="center"/>
      <protection locked="0"/>
    </xf>
    <xf numFmtId="38" fontId="35" fillId="0" borderId="67" xfId="0" applyNumberFormat="1" applyFont="1" applyFill="1" applyBorder="1" applyAlignment="1">
      <alignment horizontal="center" vertical="center"/>
    </xf>
    <xf numFmtId="38" fontId="28" fillId="0" borderId="90" xfId="0" applyNumberFormat="1" applyFont="1" applyFill="1" applyBorder="1" applyAlignment="1">
      <alignment horizontal="right" vertical="center"/>
    </xf>
    <xf numFmtId="177" fontId="28" fillId="0" borderId="8" xfId="0" applyNumberFormat="1" applyFont="1" applyFill="1" applyBorder="1" applyAlignment="1">
      <alignment horizontal="right" vertical="center"/>
    </xf>
    <xf numFmtId="38" fontId="24" fillId="3" borderId="74" xfId="0" applyNumberFormat="1" applyFont="1" applyFill="1" applyBorder="1" applyAlignment="1" applyProtection="1">
      <alignment horizontal="left" vertical="center"/>
      <protection locked="0"/>
    </xf>
    <xf numFmtId="38" fontId="24" fillId="3" borderId="35" xfId="0" applyNumberFormat="1" applyFont="1" applyFill="1" applyBorder="1" applyAlignment="1" applyProtection="1">
      <alignment horizontal="left" vertical="center"/>
      <protection locked="0"/>
    </xf>
    <xf numFmtId="38" fontId="24" fillId="3" borderId="35" xfId="0" applyNumberFormat="1" applyFont="1" applyFill="1" applyBorder="1" applyAlignment="1" applyProtection="1">
      <alignment vertical="center"/>
      <protection locked="0"/>
    </xf>
    <xf numFmtId="176" fontId="24" fillId="3" borderId="91" xfId="0" applyNumberFormat="1" applyFont="1" applyFill="1" applyBorder="1" applyAlignment="1" applyProtection="1">
      <alignment horizontal="center" vertical="center"/>
      <protection locked="0"/>
    </xf>
    <xf numFmtId="38" fontId="24" fillId="3" borderId="91" xfId="0" applyNumberFormat="1" applyFont="1" applyFill="1" applyBorder="1" applyAlignment="1" applyProtection="1">
      <alignment horizontal="left" vertical="center"/>
      <protection locked="0"/>
    </xf>
    <xf numFmtId="38" fontId="35" fillId="0" borderId="91" xfId="0" applyNumberFormat="1" applyFont="1" applyFill="1" applyBorder="1" applyAlignment="1">
      <alignment horizontal="center" vertical="center"/>
    </xf>
    <xf numFmtId="177" fontId="28" fillId="0" borderId="75" xfId="0" applyNumberFormat="1" applyFont="1" applyFill="1" applyBorder="1" applyAlignment="1">
      <alignment horizontal="right" vertical="center"/>
    </xf>
    <xf numFmtId="0" fontId="7" fillId="0" borderId="0" xfId="9" applyFont="1">
      <alignment vertical="center"/>
    </xf>
    <xf numFmtId="180" fontId="44" fillId="5" borderId="51" xfId="9" applyNumberFormat="1" applyFont="1" applyFill="1" applyBorder="1" applyAlignment="1">
      <alignment horizontal="center" vertical="center" wrapText="1"/>
    </xf>
    <xf numFmtId="0" fontId="44" fillId="5" borderId="51" xfId="9" applyFont="1" applyFill="1" applyBorder="1" applyAlignment="1">
      <alignment horizontal="center" vertical="center" wrapText="1"/>
    </xf>
    <xf numFmtId="38" fontId="31" fillId="0" borderId="67" xfId="0" applyNumberFormat="1" applyFont="1" applyBorder="1" applyAlignment="1">
      <alignment horizontal="center" vertical="center" wrapText="1"/>
    </xf>
    <xf numFmtId="38" fontId="43" fillId="0" borderId="67" xfId="0" applyNumberFormat="1" applyFont="1" applyBorder="1" applyAlignment="1">
      <alignment horizontal="center" vertical="center" wrapText="1"/>
    </xf>
    <xf numFmtId="183" fontId="27" fillId="0" borderId="0" xfId="21" applyNumberFormat="1" applyFont="1" applyFill="1" applyBorder="1" applyAlignment="1" applyProtection="1">
      <alignment horizontal="right" vertical="center"/>
    </xf>
    <xf numFmtId="176" fontId="46" fillId="0" borderId="0" xfId="21" applyNumberFormat="1" applyFont="1" applyFill="1" applyBorder="1" applyAlignment="1" applyProtection="1">
      <alignment horizontal="right" vertical="center"/>
    </xf>
    <xf numFmtId="0" fontId="15" fillId="0" borderId="61" xfId="9" applyNumberFormat="1" applyBorder="1" applyAlignment="1">
      <alignment horizontal="left" vertical="center" wrapText="1"/>
    </xf>
    <xf numFmtId="180" fontId="27" fillId="3" borderId="12" xfId="0" applyNumberFormat="1" applyFont="1" applyFill="1" applyBorder="1" applyAlignment="1" applyProtection="1">
      <alignment horizontal="left" vertical="center" wrapText="1"/>
      <protection locked="0"/>
    </xf>
    <xf numFmtId="180" fontId="27" fillId="3" borderId="12" xfId="0" applyNumberFormat="1" applyFont="1" applyFill="1" applyBorder="1" applyAlignment="1" applyProtection="1">
      <alignment horizontal="left" vertical="center"/>
      <protection locked="0"/>
    </xf>
    <xf numFmtId="180" fontId="27" fillId="3" borderId="2" xfId="0" applyNumberFormat="1" applyFont="1" applyFill="1" applyBorder="1" applyAlignment="1" applyProtection="1">
      <alignment vertical="center"/>
      <protection locked="0"/>
    </xf>
    <xf numFmtId="180" fontId="15" fillId="0" borderId="3" xfId="9" applyNumberFormat="1" applyBorder="1" applyAlignment="1" applyProtection="1">
      <alignment vertical="center" wrapText="1"/>
      <protection locked="0"/>
    </xf>
    <xf numFmtId="180" fontId="15" fillId="0" borderId="3" xfId="9" applyNumberFormat="1" applyBorder="1" applyAlignment="1">
      <alignment vertical="center" wrapText="1"/>
    </xf>
    <xf numFmtId="38" fontId="24" fillId="0" borderId="3" xfId="0" applyNumberFormat="1" applyFont="1" applyFill="1" applyBorder="1" applyAlignment="1" applyProtection="1">
      <alignment horizontal="left" vertical="center"/>
      <protection locked="0"/>
    </xf>
    <xf numFmtId="38" fontId="24" fillId="0" borderId="67" xfId="0" applyNumberFormat="1" applyFont="1" applyFill="1" applyBorder="1" applyAlignment="1" applyProtection="1">
      <alignment horizontal="left" vertical="center"/>
      <protection locked="0"/>
    </xf>
    <xf numFmtId="0" fontId="24" fillId="3" borderId="3" xfId="0" applyFont="1" applyFill="1" applyBorder="1" applyAlignment="1" applyProtection="1">
      <alignment horizontal="left" vertical="center"/>
      <protection locked="0"/>
    </xf>
    <xf numFmtId="0" fontId="24" fillId="3" borderId="3" xfId="0" applyFont="1"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38" fontId="49" fillId="0" borderId="67" xfId="0" applyNumberFormat="1" applyFont="1" applyBorder="1" applyAlignment="1">
      <alignment horizontal="center" vertical="center" wrapText="1"/>
    </xf>
    <xf numFmtId="49" fontId="27" fillId="3" borderId="16"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38" fontId="37" fillId="3" borderId="10" xfId="0" applyNumberFormat="1" applyFont="1" applyFill="1" applyBorder="1" applyAlignment="1" applyProtection="1">
      <alignment horizontal="center" vertical="center" shrinkToFit="1"/>
      <protection locked="0"/>
    </xf>
    <xf numFmtId="38" fontId="37" fillId="3" borderId="3" xfId="0" applyNumberFormat="1" applyFont="1" applyFill="1" applyBorder="1" applyAlignment="1" applyProtection="1">
      <alignment horizontal="center" vertical="center" shrinkToFit="1"/>
      <protection locked="0"/>
    </xf>
    <xf numFmtId="38" fontId="25" fillId="3" borderId="3" xfId="0" applyNumberFormat="1" applyFont="1" applyFill="1" applyBorder="1" applyAlignment="1" applyProtection="1">
      <alignment horizontal="center" vertical="center" shrinkToFit="1"/>
      <protection locked="0"/>
    </xf>
    <xf numFmtId="38" fontId="25" fillId="3" borderId="5" xfId="0" applyNumberFormat="1" applyFont="1" applyFill="1" applyBorder="1" applyAlignment="1" applyProtection="1">
      <alignment horizontal="center" vertical="center" shrinkToFit="1"/>
      <protection locked="0"/>
    </xf>
    <xf numFmtId="38" fontId="28" fillId="3" borderId="10" xfId="0" applyNumberFormat="1" applyFont="1" applyFill="1" applyBorder="1" applyAlignment="1" applyProtection="1">
      <alignment horizontal="right" vertical="center" shrinkToFit="1"/>
      <protection locked="0"/>
    </xf>
    <xf numFmtId="38" fontId="28" fillId="3" borderId="3" xfId="0" applyNumberFormat="1" applyFont="1" applyFill="1" applyBorder="1" applyAlignment="1" applyProtection="1">
      <alignment horizontal="right" vertical="center" shrinkToFit="1"/>
      <protection locked="0"/>
    </xf>
    <xf numFmtId="38" fontId="24" fillId="3" borderId="3" xfId="0" applyNumberFormat="1" applyFont="1" applyFill="1" applyBorder="1" applyAlignment="1" applyProtection="1">
      <alignment horizontal="right" vertical="center" shrinkToFit="1"/>
      <protection locked="0"/>
    </xf>
    <xf numFmtId="38" fontId="24" fillId="3" borderId="5" xfId="0" applyNumberFormat="1" applyFont="1" applyFill="1" applyBorder="1" applyAlignment="1" applyProtection="1">
      <alignment horizontal="right" vertical="center" shrinkToFit="1"/>
      <protection locked="0"/>
    </xf>
    <xf numFmtId="0" fontId="13" fillId="0" borderId="14" xfId="9" applyFont="1" applyFill="1" applyBorder="1" applyAlignment="1" applyProtection="1">
      <alignment horizontal="center" vertical="center"/>
    </xf>
    <xf numFmtId="0" fontId="42" fillId="4" borderId="49" xfId="9" applyFont="1" applyFill="1" applyBorder="1" applyAlignment="1" applyProtection="1">
      <alignment horizontal="center" vertical="center"/>
    </xf>
    <xf numFmtId="0" fontId="42" fillId="0" borderId="2" xfId="9" applyFont="1" applyFill="1" applyBorder="1" applyAlignment="1" applyProtection="1">
      <alignment horizontal="center" vertical="center"/>
    </xf>
    <xf numFmtId="0" fontId="42" fillId="4" borderId="50" xfId="9" applyFont="1" applyFill="1" applyBorder="1" applyAlignment="1" applyProtection="1">
      <alignment horizontal="center" vertical="center"/>
    </xf>
    <xf numFmtId="0" fontId="42" fillId="4" borderId="51" xfId="9" applyFont="1" applyFill="1" applyBorder="1" applyAlignment="1" applyProtection="1">
      <alignment horizontal="center" vertical="center"/>
    </xf>
    <xf numFmtId="0" fontId="42" fillId="5" borderId="52" xfId="9" applyFont="1" applyFill="1" applyBorder="1" applyAlignment="1" applyProtection="1">
      <alignment horizontal="center" vertical="center"/>
    </xf>
    <xf numFmtId="0" fontId="42" fillId="5" borderId="51" xfId="9" applyFont="1" applyFill="1" applyBorder="1" applyAlignment="1" applyProtection="1">
      <alignment horizontal="center" vertical="center" wrapText="1"/>
    </xf>
    <xf numFmtId="0" fontId="42" fillId="5" borderId="52" xfId="9" applyFont="1" applyFill="1" applyBorder="1" applyAlignment="1" applyProtection="1">
      <alignment horizontal="center" vertical="center" wrapText="1"/>
    </xf>
    <xf numFmtId="0" fontId="42" fillId="5" borderId="51" xfId="9" applyFont="1" applyFill="1" applyBorder="1" applyAlignment="1" applyProtection="1">
      <alignment horizontal="center" vertical="center"/>
    </xf>
    <xf numFmtId="180" fontId="44" fillId="5" borderId="51" xfId="9" applyNumberFormat="1" applyFont="1" applyFill="1" applyBorder="1" applyAlignment="1" applyProtection="1">
      <alignment horizontal="center" vertical="center" wrapText="1"/>
    </xf>
    <xf numFmtId="0" fontId="44" fillId="5" borderId="51" xfId="9" applyFont="1" applyFill="1" applyBorder="1" applyAlignment="1" applyProtection="1">
      <alignment horizontal="center" vertical="center" wrapText="1"/>
    </xf>
    <xf numFmtId="0" fontId="42" fillId="5" borderId="53" xfId="9" applyFont="1" applyFill="1" applyBorder="1" applyAlignment="1" applyProtection="1">
      <alignment horizontal="center" vertical="center"/>
    </xf>
    <xf numFmtId="0" fontId="42" fillId="6" borderId="54" xfId="9" applyFont="1" applyFill="1" applyBorder="1" applyAlignment="1" applyProtection="1">
      <alignment horizontal="center" vertical="center" wrapText="1"/>
    </xf>
    <xf numFmtId="0" fontId="42" fillId="6" borderId="55" xfId="9" applyFont="1" applyFill="1" applyBorder="1" applyAlignment="1" applyProtection="1">
      <alignment horizontal="center" vertical="center" wrapText="1"/>
    </xf>
    <xf numFmtId="0" fontId="42" fillId="6" borderId="55" xfId="9" applyFont="1" applyFill="1" applyBorder="1" applyAlignment="1" applyProtection="1">
      <alignment horizontal="center" vertical="center"/>
    </xf>
    <xf numFmtId="0" fontId="42" fillId="7" borderId="56" xfId="9" applyFont="1" applyFill="1" applyBorder="1" applyAlignment="1" applyProtection="1">
      <alignment horizontal="center" vertical="center" wrapText="1"/>
    </xf>
    <xf numFmtId="0" fontId="42" fillId="7" borderId="57" xfId="9" applyFont="1" applyFill="1" applyBorder="1" applyAlignment="1" applyProtection="1">
      <alignment horizontal="center" vertical="center" wrapText="1"/>
    </xf>
    <xf numFmtId="0" fontId="42" fillId="7" borderId="57" xfId="9" applyFont="1" applyFill="1" applyBorder="1" applyAlignment="1" applyProtection="1">
      <alignment horizontal="center" vertical="center"/>
    </xf>
    <xf numFmtId="0" fontId="42" fillId="8" borderId="3" xfId="9" applyFont="1" applyFill="1" applyBorder="1" applyAlignment="1" applyProtection="1">
      <alignment horizontal="center" vertical="center" wrapText="1"/>
    </xf>
    <xf numFmtId="0" fontId="42" fillId="8" borderId="3" xfId="9" applyFont="1" applyFill="1" applyBorder="1" applyAlignment="1" applyProtection="1">
      <alignment horizontal="center" vertical="center"/>
    </xf>
    <xf numFmtId="0" fontId="42" fillId="12" borderId="57" xfId="9" applyFont="1" applyFill="1" applyBorder="1" applyAlignment="1" applyProtection="1">
      <alignment horizontal="center" vertical="center" wrapText="1"/>
    </xf>
    <xf numFmtId="0" fontId="42" fillId="12" borderId="57" xfId="9" applyFont="1" applyFill="1" applyBorder="1" applyAlignment="1" applyProtection="1">
      <alignment horizontal="center" vertical="center"/>
    </xf>
    <xf numFmtId="0" fontId="42" fillId="11" borderId="3" xfId="9" applyFont="1" applyFill="1" applyBorder="1" applyAlignment="1" applyProtection="1">
      <alignment horizontal="center" vertical="center" wrapText="1"/>
    </xf>
    <xf numFmtId="0" fontId="42" fillId="11" borderId="3" xfId="9" applyFont="1" applyFill="1" applyBorder="1" applyAlignment="1" applyProtection="1">
      <alignment horizontal="center" vertical="center"/>
    </xf>
    <xf numFmtId="0" fontId="42" fillId="9" borderId="3" xfId="9" applyFont="1" applyFill="1" applyBorder="1" applyAlignment="1" applyProtection="1">
      <alignment horizontal="center" vertical="center"/>
    </xf>
    <xf numFmtId="0" fontId="44" fillId="13" borderId="3" xfId="9" applyFont="1" applyFill="1" applyBorder="1" applyAlignment="1" applyProtection="1">
      <alignment vertical="center" wrapText="1"/>
    </xf>
    <xf numFmtId="0" fontId="42" fillId="0" borderId="0" xfId="9" applyFont="1" applyProtection="1">
      <alignment vertical="center"/>
    </xf>
    <xf numFmtId="0" fontId="15" fillId="0" borderId="14" xfId="9" applyBorder="1" applyAlignment="1" applyProtection="1">
      <alignment horizontal="center" vertical="center"/>
    </xf>
    <xf numFmtId="0" fontId="15" fillId="0" borderId="58" xfId="9" applyBorder="1" applyAlignment="1" applyProtection="1">
      <alignment vertical="center" wrapText="1"/>
    </xf>
    <xf numFmtId="0" fontId="14" fillId="0" borderId="2" xfId="9" applyFont="1" applyBorder="1" applyAlignment="1" applyProtection="1">
      <alignment vertical="center" wrapText="1"/>
    </xf>
    <xf numFmtId="0" fontId="14" fillId="0" borderId="59" xfId="9" applyFont="1" applyBorder="1" applyAlignment="1" applyProtection="1">
      <alignment vertical="center" wrapText="1"/>
    </xf>
    <xf numFmtId="0" fontId="14" fillId="0" borderId="3" xfId="9" applyFont="1" applyBorder="1" applyAlignment="1" applyProtection="1">
      <alignment vertical="center" wrapText="1"/>
    </xf>
    <xf numFmtId="0" fontId="15" fillId="0" borderId="21" xfId="9" applyBorder="1" applyAlignment="1" applyProtection="1">
      <alignment horizontal="left" vertical="center" wrapText="1"/>
    </xf>
    <xf numFmtId="0" fontId="15" fillId="0" borderId="3" xfId="9" applyBorder="1" applyAlignment="1" applyProtection="1">
      <alignment horizontal="left" vertical="center" wrapText="1"/>
    </xf>
    <xf numFmtId="0" fontId="15" fillId="0" borderId="3" xfId="9" applyFill="1" applyBorder="1" applyAlignment="1" applyProtection="1">
      <alignment horizontal="left" vertical="center" wrapText="1"/>
    </xf>
    <xf numFmtId="0" fontId="15" fillId="0" borderId="60" xfId="9" applyBorder="1" applyAlignment="1" applyProtection="1">
      <alignment horizontal="left" vertical="center" wrapText="1"/>
    </xf>
    <xf numFmtId="180" fontId="15" fillId="0" borderId="3" xfId="9" applyNumberFormat="1" applyBorder="1" applyAlignment="1" applyProtection="1">
      <alignment vertical="center" wrapText="1"/>
    </xf>
    <xf numFmtId="0" fontId="15" fillId="0" borderId="3" xfId="9" applyNumberFormat="1" applyBorder="1" applyAlignment="1" applyProtection="1">
      <alignment horizontal="left" vertical="center" wrapText="1"/>
    </xf>
    <xf numFmtId="38" fontId="0" fillId="0" borderId="3" xfId="10" applyFont="1" applyBorder="1" applyAlignment="1" applyProtection="1">
      <alignment vertical="center" wrapText="1"/>
    </xf>
    <xf numFmtId="181" fontId="0" fillId="0" borderId="3" xfId="10" applyNumberFormat="1" applyFont="1" applyBorder="1" applyAlignment="1" applyProtection="1">
      <alignment vertical="center" wrapText="1"/>
    </xf>
    <xf numFmtId="0" fontId="15" fillId="0" borderId="61" xfId="9" applyBorder="1" applyAlignment="1" applyProtection="1">
      <alignment horizontal="left" vertical="center" wrapText="1"/>
    </xf>
    <xf numFmtId="0" fontId="15" fillId="0" borderId="61" xfId="9" applyNumberFormat="1" applyBorder="1" applyAlignment="1" applyProtection="1">
      <alignment horizontal="left" vertical="center" wrapText="1"/>
    </xf>
    <xf numFmtId="0" fontId="15" fillId="0" borderId="54" xfId="9" applyBorder="1" applyAlignment="1" applyProtection="1">
      <alignment horizontal="left" vertical="center" wrapText="1"/>
    </xf>
    <xf numFmtId="0" fontId="15" fillId="0" borderId="55" xfId="9" applyBorder="1" applyAlignment="1" applyProtection="1">
      <alignment horizontal="left" vertical="center" wrapText="1"/>
    </xf>
    <xf numFmtId="0" fontId="15" fillId="0" borderId="55" xfId="9" applyNumberFormat="1" applyBorder="1" applyAlignment="1" applyProtection="1">
      <alignment horizontal="left" vertical="center" wrapText="1"/>
    </xf>
    <xf numFmtId="0" fontId="15" fillId="0" borderId="60" xfId="9" applyNumberFormat="1" applyBorder="1" applyAlignment="1" applyProtection="1">
      <alignment horizontal="left" vertical="center" wrapText="1"/>
    </xf>
    <xf numFmtId="0" fontId="15" fillId="0" borderId="3" xfId="9" applyBorder="1" applyProtection="1">
      <alignment vertical="center"/>
    </xf>
    <xf numFmtId="0" fontId="15" fillId="0" borderId="0" xfId="9" applyProtection="1">
      <alignment vertical="center"/>
    </xf>
    <xf numFmtId="180" fontId="15" fillId="0" borderId="0" xfId="9" applyNumberFormat="1" applyProtection="1">
      <alignment vertical="center"/>
    </xf>
    <xf numFmtId="0" fontId="7" fillId="0" borderId="0" xfId="9" applyFont="1" applyProtection="1">
      <alignment vertical="center"/>
    </xf>
    <xf numFmtId="0" fontId="24" fillId="0" borderId="0" xfId="0" applyFont="1" applyAlignment="1" applyProtection="1">
      <alignment vertical="center" wrapText="1"/>
    </xf>
    <xf numFmtId="0" fontId="24" fillId="0" borderId="0" xfId="0" applyFont="1" applyAlignment="1" applyProtection="1">
      <alignment vertical="center"/>
    </xf>
    <xf numFmtId="0" fontId="36" fillId="0" borderId="0" xfId="0" applyFont="1" applyAlignment="1" applyProtection="1">
      <alignment horizontal="left" vertical="center"/>
    </xf>
    <xf numFmtId="0" fontId="24" fillId="0" borderId="3" xfId="0" applyFont="1" applyBorder="1" applyAlignment="1" applyProtection="1">
      <alignment horizontal="left" vertical="center"/>
    </xf>
    <xf numFmtId="49" fontId="24" fillId="0" borderId="3" xfId="0" applyNumberFormat="1" applyFont="1" applyBorder="1" applyAlignment="1" applyProtection="1">
      <alignment horizontal="left" vertical="center"/>
    </xf>
    <xf numFmtId="0" fontId="24" fillId="14" borderId="14" xfId="0" applyFont="1" applyFill="1" applyBorder="1" applyAlignment="1" applyProtection="1">
      <alignment horizontal="left" vertical="center" wrapText="1"/>
    </xf>
    <xf numFmtId="0" fontId="24" fillId="14" borderId="21" xfId="0" applyFont="1" applyFill="1" applyBorder="1" applyAlignment="1" applyProtection="1">
      <alignment horizontal="left" vertical="center" wrapText="1"/>
    </xf>
    <xf numFmtId="0" fontId="35" fillId="14" borderId="3" xfId="0" applyFont="1" applyFill="1" applyBorder="1" applyAlignment="1" applyProtection="1">
      <alignment horizontal="left" vertical="center" wrapText="1"/>
    </xf>
    <xf numFmtId="0" fontId="47" fillId="0" borderId="92" xfId="0" applyFont="1" applyBorder="1" applyAlignment="1" applyProtection="1">
      <alignment vertical="center" wrapText="1"/>
    </xf>
    <xf numFmtId="0" fontId="24" fillId="14" borderId="21" xfId="0" applyFont="1" applyFill="1" applyBorder="1" applyAlignment="1" applyProtection="1">
      <alignment vertical="center" wrapText="1"/>
    </xf>
    <xf numFmtId="0" fontId="47" fillId="0" borderId="93" xfId="0" applyFont="1" applyBorder="1" applyAlignment="1" applyProtection="1">
      <alignment vertical="center" wrapText="1"/>
    </xf>
    <xf numFmtId="0" fontId="24" fillId="14" borderId="21" xfId="0" applyFont="1" applyFill="1" applyBorder="1" applyAlignment="1" applyProtection="1">
      <alignment vertical="center"/>
    </xf>
    <xf numFmtId="0" fontId="47" fillId="0" borderId="94" xfId="0" applyFont="1" applyBorder="1" applyAlignment="1" applyProtection="1">
      <alignment vertical="center" wrapText="1"/>
    </xf>
    <xf numFmtId="0" fontId="24" fillId="14" borderId="3" xfId="0" applyFont="1" applyFill="1" applyBorder="1" applyAlignment="1" applyProtection="1">
      <alignment vertical="center"/>
    </xf>
    <xf numFmtId="0" fontId="24" fillId="14" borderId="21" xfId="0" applyFont="1" applyFill="1" applyBorder="1" applyAlignment="1" applyProtection="1">
      <alignment vertical="center" shrinkToFit="1"/>
    </xf>
    <xf numFmtId="176" fontId="24" fillId="0" borderId="0" xfId="0" applyNumberFormat="1" applyFont="1" applyAlignment="1" applyProtection="1">
      <alignment horizontal="right" vertical="center"/>
    </xf>
    <xf numFmtId="176" fontId="24" fillId="0" borderId="0" xfId="0" applyNumberFormat="1" applyFont="1" applyAlignment="1" applyProtection="1">
      <alignment vertical="center"/>
    </xf>
    <xf numFmtId="176" fontId="28" fillId="0" borderId="0" xfId="0" applyNumberFormat="1" applyFont="1" applyAlignment="1" applyProtection="1">
      <alignment vertical="center"/>
    </xf>
    <xf numFmtId="176" fontId="27" fillId="3" borderId="12" xfId="0" applyNumberFormat="1" applyFont="1" applyFill="1" applyBorder="1" applyAlignment="1" applyProtection="1">
      <alignment vertical="center"/>
    </xf>
    <xf numFmtId="180" fontId="27" fillId="0" borderId="12" xfId="0" applyNumberFormat="1" applyFont="1" applyFill="1" applyBorder="1" applyAlignment="1" applyProtection="1">
      <alignment horizontal="left" vertical="center" wrapText="1"/>
    </xf>
    <xf numFmtId="49" fontId="27" fillId="10" borderId="0" xfId="0" applyNumberFormat="1" applyFont="1" applyFill="1" applyBorder="1" applyAlignment="1" applyProtection="1">
      <alignment horizontal="left" vertical="center" wrapText="1"/>
    </xf>
    <xf numFmtId="180" fontId="27" fillId="0" borderId="12" xfId="0" applyNumberFormat="1" applyFont="1" applyFill="1" applyBorder="1" applyAlignment="1" applyProtection="1">
      <alignment horizontal="left" vertical="center"/>
    </xf>
    <xf numFmtId="176" fontId="27" fillId="0" borderId="0" xfId="0" applyNumberFormat="1" applyFont="1" applyFill="1" applyBorder="1" applyAlignment="1" applyProtection="1">
      <alignment horizontal="left" vertical="center"/>
    </xf>
    <xf numFmtId="49" fontId="31" fillId="0" borderId="0" xfId="0" applyNumberFormat="1" applyFont="1" applyAlignment="1" applyProtection="1">
      <alignment horizontal="right" vertical="center" shrinkToFit="1"/>
    </xf>
    <xf numFmtId="176" fontId="24" fillId="10" borderId="0" xfId="0" applyNumberFormat="1" applyFont="1" applyFill="1" applyAlignment="1" applyProtection="1">
      <alignment horizontal="right" vertical="center"/>
    </xf>
    <xf numFmtId="49" fontId="24" fillId="0" borderId="0" xfId="0" applyNumberFormat="1" applyFont="1" applyAlignment="1" applyProtection="1">
      <alignment horizontal="right" vertical="center" shrinkToFit="1"/>
    </xf>
    <xf numFmtId="176" fontId="24" fillId="0" borderId="0" xfId="0" applyNumberFormat="1" applyFont="1" applyAlignment="1" applyProtection="1">
      <alignment horizontal="right" vertical="center" wrapText="1"/>
    </xf>
    <xf numFmtId="176" fontId="24" fillId="0" borderId="4" xfId="0" applyNumberFormat="1" applyFont="1" applyBorder="1" applyAlignment="1" applyProtection="1">
      <alignment horizontal="center" vertical="center"/>
    </xf>
    <xf numFmtId="176" fontId="24" fillId="0" borderId="19" xfId="0" applyNumberFormat="1" applyFont="1" applyBorder="1" applyAlignment="1" applyProtection="1">
      <alignment horizontal="center" vertical="center"/>
    </xf>
    <xf numFmtId="176" fontId="24" fillId="0" borderId="9" xfId="0" applyNumberFormat="1" applyFont="1" applyBorder="1" applyAlignment="1" applyProtection="1">
      <alignment horizontal="center" vertical="center"/>
    </xf>
    <xf numFmtId="176" fontId="24" fillId="0" borderId="0" xfId="0" applyNumberFormat="1" applyFont="1" applyAlignment="1" applyProtection="1">
      <alignment horizontal="left" vertical="center"/>
    </xf>
    <xf numFmtId="176" fontId="24" fillId="0" borderId="0" xfId="0" applyNumberFormat="1" applyFont="1" applyAlignment="1" applyProtection="1">
      <alignment horizontal="center" vertical="center"/>
    </xf>
    <xf numFmtId="176" fontId="27" fillId="0" borderId="31" xfId="0" applyNumberFormat="1" applyFont="1" applyFill="1" applyBorder="1" applyAlignment="1" applyProtection="1">
      <alignment vertical="center"/>
    </xf>
    <xf numFmtId="176" fontId="27" fillId="0" borderId="16" xfId="0" applyNumberFormat="1" applyFont="1" applyFill="1" applyBorder="1" applyAlignment="1" applyProtection="1">
      <alignment vertical="center"/>
    </xf>
    <xf numFmtId="176" fontId="27" fillId="0" borderId="34" xfId="0" applyNumberFormat="1" applyFont="1" applyFill="1" applyBorder="1" applyAlignment="1" applyProtection="1">
      <alignment vertical="center"/>
    </xf>
    <xf numFmtId="176" fontId="27" fillId="0" borderId="11" xfId="0" applyNumberFormat="1" applyFont="1" applyBorder="1" applyAlignment="1" applyProtection="1">
      <alignment vertical="center"/>
    </xf>
    <xf numFmtId="176" fontId="27" fillId="0" borderId="14" xfId="0" applyNumberFormat="1" applyFont="1" applyFill="1" applyBorder="1" applyAlignment="1" applyProtection="1">
      <alignment vertical="center"/>
    </xf>
    <xf numFmtId="176" fontId="27" fillId="0" borderId="20" xfId="0" applyNumberFormat="1" applyFont="1" applyFill="1" applyBorder="1" applyAlignment="1" applyProtection="1">
      <alignment vertical="center"/>
    </xf>
    <xf numFmtId="176" fontId="27" fillId="0" borderId="13" xfId="0" applyNumberFormat="1" applyFont="1" applyBorder="1" applyAlignment="1" applyProtection="1">
      <alignment vertical="center"/>
    </xf>
    <xf numFmtId="176" fontId="27" fillId="0" borderId="8" xfId="0" applyNumberFormat="1" applyFont="1" applyFill="1" applyBorder="1" applyAlignment="1" applyProtection="1">
      <alignment vertical="center"/>
    </xf>
    <xf numFmtId="176" fontId="27" fillId="0" borderId="18" xfId="0" applyNumberFormat="1" applyFont="1" applyBorder="1" applyAlignment="1" applyProtection="1">
      <alignment vertical="center"/>
    </xf>
    <xf numFmtId="176" fontId="27" fillId="0" borderId="14" xfId="0" applyNumberFormat="1" applyFont="1" applyFill="1" applyBorder="1" applyAlignment="1" applyProtection="1">
      <alignment horizontal="right" vertical="center"/>
    </xf>
    <xf numFmtId="176" fontId="27" fillId="0" borderId="24" xfId="0" applyNumberFormat="1" applyFont="1" applyFill="1" applyBorder="1" applyAlignment="1" applyProtection="1">
      <alignment vertical="center"/>
    </xf>
    <xf numFmtId="176" fontId="27" fillId="0" borderId="27" xfId="0" applyNumberFormat="1" applyFont="1" applyBorder="1" applyAlignment="1" applyProtection="1">
      <alignment vertical="center"/>
    </xf>
    <xf numFmtId="176" fontId="24" fillId="0" borderId="26" xfId="0" applyNumberFormat="1" applyFont="1" applyFill="1" applyBorder="1" applyAlignment="1" applyProtection="1">
      <alignment vertical="center"/>
    </xf>
    <xf numFmtId="176" fontId="24" fillId="0" borderId="11" xfId="0" applyNumberFormat="1" applyFont="1" applyBorder="1" applyAlignment="1" applyProtection="1">
      <alignment vertical="center"/>
    </xf>
    <xf numFmtId="176" fontId="24" fillId="0" borderId="20" xfId="0" applyNumberFormat="1" applyFont="1" applyFill="1" applyBorder="1" applyAlignment="1" applyProtection="1">
      <alignment vertical="center"/>
    </xf>
    <xf numFmtId="176" fontId="27" fillId="0" borderId="15" xfId="0" applyNumberFormat="1" applyFont="1" applyFill="1" applyBorder="1" applyAlignment="1" applyProtection="1">
      <alignment vertical="center"/>
    </xf>
    <xf numFmtId="176" fontId="27" fillId="0" borderId="26" xfId="0" applyNumberFormat="1" applyFont="1" applyFill="1" applyBorder="1" applyAlignment="1" applyProtection="1">
      <alignment vertical="center"/>
    </xf>
    <xf numFmtId="176" fontId="27" fillId="0" borderId="13" xfId="0" applyNumberFormat="1" applyFont="1" applyFill="1" applyBorder="1" applyAlignment="1" applyProtection="1">
      <alignment vertical="center"/>
    </xf>
    <xf numFmtId="176" fontId="24" fillId="0" borderId="35" xfId="0" applyNumberFormat="1" applyFont="1" applyBorder="1" applyAlignment="1" applyProtection="1">
      <alignment horizontal="right" vertical="center"/>
    </xf>
    <xf numFmtId="9" fontId="24" fillId="0" borderId="48" xfId="0" applyNumberFormat="1" applyFont="1" applyBorder="1" applyAlignment="1" applyProtection="1">
      <alignment horizontal="left" vertical="center"/>
    </xf>
    <xf numFmtId="176" fontId="27" fillId="0" borderId="48" xfId="0" applyNumberFormat="1" applyFont="1" applyFill="1" applyBorder="1" applyAlignment="1" applyProtection="1">
      <alignment horizontal="right" vertical="center"/>
    </xf>
    <xf numFmtId="176" fontId="27" fillId="0" borderId="72" xfId="0" applyNumberFormat="1" applyFont="1" applyFill="1" applyBorder="1" applyAlignment="1" applyProtection="1">
      <alignment vertical="center"/>
    </xf>
    <xf numFmtId="176" fontId="27" fillId="0" borderId="43" xfId="0" applyNumberFormat="1" applyFont="1" applyBorder="1" applyAlignment="1" applyProtection="1">
      <alignment horizontal="center" vertical="center"/>
    </xf>
    <xf numFmtId="176" fontId="27" fillId="0" borderId="43" xfId="0" applyNumberFormat="1" applyFont="1" applyFill="1" applyBorder="1" applyAlignment="1" applyProtection="1">
      <alignment horizontal="right" vertical="center"/>
    </xf>
    <xf numFmtId="176" fontId="27" fillId="0" borderId="71" xfId="0" applyNumberFormat="1" applyFont="1" applyFill="1" applyBorder="1" applyAlignment="1" applyProtection="1">
      <alignment horizontal="right" vertical="center"/>
    </xf>
    <xf numFmtId="176" fontId="27" fillId="0" borderId="0" xfId="0" applyNumberFormat="1" applyFont="1" applyBorder="1" applyAlignment="1" applyProtection="1">
      <alignment horizontal="center" vertical="center"/>
    </xf>
    <xf numFmtId="176" fontId="27" fillId="0" borderId="0" xfId="0" applyNumberFormat="1" applyFont="1" applyBorder="1" applyAlignment="1" applyProtection="1">
      <alignment horizontal="left" vertical="center"/>
    </xf>
    <xf numFmtId="176" fontId="27" fillId="0" borderId="0" xfId="0" applyNumberFormat="1" applyFont="1" applyBorder="1" applyAlignment="1" applyProtection="1">
      <alignment vertical="center"/>
    </xf>
    <xf numFmtId="176" fontId="24" fillId="0" borderId="14" xfId="0" applyNumberFormat="1" applyFont="1" applyBorder="1" applyAlignment="1" applyProtection="1">
      <alignment horizontal="center" vertical="center"/>
    </xf>
    <xf numFmtId="176" fontId="24" fillId="0" borderId="3" xfId="0" applyNumberFormat="1" applyFont="1" applyBorder="1" applyAlignment="1" applyProtection="1">
      <alignment horizontal="center" vertical="center"/>
    </xf>
    <xf numFmtId="176" fontId="24" fillId="10" borderId="3" xfId="0" applyNumberFormat="1" applyFont="1" applyFill="1" applyBorder="1" applyAlignment="1" applyProtection="1">
      <alignment horizontal="center" vertical="center"/>
    </xf>
    <xf numFmtId="176" fontId="24" fillId="0" borderId="15" xfId="0" applyNumberFormat="1" applyFont="1" applyBorder="1" applyAlignment="1" applyProtection="1">
      <alignment horizontal="center" vertical="center"/>
    </xf>
    <xf numFmtId="176" fontId="24" fillId="0" borderId="0" xfId="0" applyNumberFormat="1" applyFont="1" applyBorder="1" applyAlignment="1" applyProtection="1">
      <alignment horizontal="center" vertical="center"/>
    </xf>
    <xf numFmtId="176" fontId="27" fillId="0" borderId="16" xfId="0" applyNumberFormat="1" applyFont="1" applyFill="1" applyBorder="1" applyAlignment="1" applyProtection="1">
      <alignment horizontal="left" vertical="center"/>
    </xf>
    <xf numFmtId="176" fontId="24" fillId="0" borderId="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horizontal="left" vertical="center"/>
    </xf>
    <xf numFmtId="49" fontId="27" fillId="0" borderId="12" xfId="0" applyNumberFormat="1" applyFont="1" applyFill="1" applyBorder="1" applyAlignment="1" applyProtection="1">
      <alignment horizontal="left" vertical="center"/>
    </xf>
    <xf numFmtId="176" fontId="27" fillId="0" borderId="0" xfId="0" applyNumberFormat="1" applyFont="1" applyFill="1" applyBorder="1" applyAlignment="1" applyProtection="1">
      <alignment horizontal="left" vertical="center" wrapText="1"/>
    </xf>
    <xf numFmtId="176" fontId="24" fillId="0" borderId="0" xfId="0" applyNumberFormat="1" applyFont="1" applyFill="1" applyBorder="1" applyAlignment="1" applyProtection="1">
      <alignment vertical="center"/>
    </xf>
    <xf numFmtId="176" fontId="36" fillId="0" borderId="0" xfId="0" applyNumberFormat="1" applyFont="1" applyAlignment="1" applyProtection="1">
      <alignment vertical="center" wrapText="1"/>
    </xf>
    <xf numFmtId="0" fontId="24" fillId="0" borderId="0" xfId="0" applyFont="1" applyAlignment="1" applyProtection="1">
      <alignment horizontal="center" vertical="center"/>
    </xf>
    <xf numFmtId="184" fontId="24" fillId="0" borderId="0" xfId="0" applyNumberFormat="1" applyFont="1" applyFill="1" applyAlignment="1" applyProtection="1">
      <alignment horizontal="right" vertical="center"/>
    </xf>
    <xf numFmtId="0" fontId="50" fillId="0" borderId="3" xfId="0" applyFont="1" applyBorder="1" applyAlignment="1">
      <alignment horizontal="center" vertical="center" wrapText="1"/>
    </xf>
    <xf numFmtId="0" fontId="51" fillId="0" borderId="3" xfId="0" applyFont="1" applyBorder="1" applyAlignment="1">
      <alignment horizontal="center" vertical="center" wrapText="1"/>
    </xf>
    <xf numFmtId="0" fontId="15" fillId="0" borderId="95" xfId="9" applyBorder="1" applyAlignment="1" applyProtection="1">
      <alignment vertical="center" wrapText="1"/>
      <protection locked="0"/>
    </xf>
    <xf numFmtId="49" fontId="24" fillId="0" borderId="0" xfId="0" applyNumberFormat="1" applyFont="1" applyAlignment="1" applyProtection="1">
      <alignment vertical="center" wrapText="1"/>
    </xf>
    <xf numFmtId="0" fontId="1" fillId="0" borderId="14" xfId="9" applyFont="1" applyBorder="1" applyAlignment="1">
      <alignment horizontal="center" vertical="center"/>
    </xf>
    <xf numFmtId="0" fontId="15" fillId="0" borderId="14" xfId="9" applyBorder="1" applyAlignment="1">
      <alignment horizontal="center" vertical="center"/>
    </xf>
    <xf numFmtId="0" fontId="42" fillId="4" borderId="52" xfId="9" applyFont="1" applyFill="1" applyBorder="1" applyAlignment="1">
      <alignment horizontal="center" vertical="center"/>
    </xf>
    <xf numFmtId="0" fontId="1" fillId="0" borderId="21" xfId="9" applyFont="1" applyBorder="1" applyAlignment="1" applyProtection="1">
      <alignment vertical="center" wrapText="1"/>
      <protection locked="0"/>
    </xf>
    <xf numFmtId="0" fontId="52" fillId="10" borderId="3" xfId="0" applyFont="1" applyFill="1" applyBorder="1" applyAlignment="1">
      <alignment vertical="center" wrapText="1"/>
    </xf>
    <xf numFmtId="0" fontId="52" fillId="10" borderId="61" xfId="0" applyFont="1" applyFill="1" applyBorder="1" applyAlignment="1">
      <alignment vertical="center" wrapText="1"/>
    </xf>
    <xf numFmtId="0" fontId="35" fillId="14" borderId="3" xfId="0" applyFont="1" applyFill="1" applyBorder="1" applyAlignment="1">
      <alignment horizontal="left" vertical="center" wrapText="1"/>
    </xf>
    <xf numFmtId="0" fontId="24" fillId="0" borderId="0" xfId="0" applyFont="1" applyAlignment="1">
      <alignment vertical="center" wrapText="1"/>
    </xf>
    <xf numFmtId="176" fontId="24" fillId="0" borderId="0" xfId="12" applyNumberFormat="1" applyFont="1" applyFill="1" applyBorder="1" applyAlignment="1" applyProtection="1">
      <alignment vertical="center" wrapText="1"/>
    </xf>
    <xf numFmtId="0" fontId="25" fillId="0" borderId="0" xfId="12" applyFont="1" applyBorder="1" applyAlignment="1" applyProtection="1">
      <alignment horizontal="justify" vertical="center" wrapText="1"/>
    </xf>
    <xf numFmtId="0" fontId="41" fillId="0" borderId="0" xfId="12" applyFont="1" applyBorder="1" applyAlignment="1" applyProtection="1">
      <alignment vertical="top"/>
    </xf>
    <xf numFmtId="0" fontId="25" fillId="0" borderId="3" xfId="12" applyFont="1" applyBorder="1" applyAlignment="1" applyProtection="1">
      <alignment horizontal="center" vertical="center"/>
    </xf>
    <xf numFmtId="0" fontId="25" fillId="0" borderId="3" xfId="12" applyFont="1" applyBorder="1" applyAlignment="1" applyProtection="1">
      <alignment horizontal="justify" vertical="center"/>
    </xf>
    <xf numFmtId="0" fontId="25" fillId="0" borderId="3" xfId="12" applyFont="1" applyBorder="1" applyAlignment="1" applyProtection="1">
      <alignment vertical="center" wrapText="1"/>
    </xf>
    <xf numFmtId="0" fontId="17" fillId="0" borderId="3" xfId="0" applyFont="1" applyBorder="1" applyAlignment="1" applyProtection="1">
      <alignment vertical="center"/>
    </xf>
    <xf numFmtId="0" fontId="25" fillId="0" borderId="3" xfId="12" applyFont="1" applyBorder="1" applyAlignment="1" applyProtection="1">
      <alignment horizontal="center" vertical="center" textRotation="255"/>
    </xf>
    <xf numFmtId="0" fontId="25" fillId="0" borderId="3" xfId="12" applyFont="1" applyBorder="1" applyAlignment="1" applyProtection="1">
      <alignment horizontal="justify" vertical="center" wrapText="1"/>
    </xf>
    <xf numFmtId="176" fontId="24" fillId="0" borderId="14" xfId="0" applyNumberFormat="1" applyFont="1" applyBorder="1" applyAlignment="1" applyProtection="1">
      <alignment horizontal="center" vertical="center"/>
    </xf>
    <xf numFmtId="176" fontId="24" fillId="0" borderId="2" xfId="0" applyNumberFormat="1" applyFont="1" applyBorder="1" applyAlignment="1" applyProtection="1">
      <alignment horizontal="center" vertical="center"/>
    </xf>
    <xf numFmtId="176" fontId="24" fillId="0" borderId="21" xfId="0" applyNumberFormat="1" applyFont="1" applyBorder="1" applyAlignment="1" applyProtection="1">
      <alignment horizontal="center" vertical="center"/>
    </xf>
    <xf numFmtId="176" fontId="27" fillId="3" borderId="22" xfId="0" applyNumberFormat="1" applyFont="1" applyFill="1" applyBorder="1" applyAlignment="1" applyProtection="1">
      <alignment horizontal="left" vertical="center"/>
      <protection locked="0"/>
    </xf>
    <xf numFmtId="176" fontId="27" fillId="3" borderId="30" xfId="0" applyNumberFormat="1" applyFont="1" applyFill="1" applyBorder="1" applyAlignment="1" applyProtection="1">
      <alignment horizontal="left" vertical="center"/>
      <protection locked="0"/>
    </xf>
    <xf numFmtId="176" fontId="27" fillId="3" borderId="23" xfId="0" applyNumberFormat="1" applyFont="1" applyFill="1" applyBorder="1" applyAlignment="1" applyProtection="1">
      <alignment horizontal="left" vertical="center"/>
      <protection locked="0"/>
    </xf>
    <xf numFmtId="176" fontId="27" fillId="0" borderId="0" xfId="0" applyNumberFormat="1" applyFont="1" applyFill="1" applyBorder="1" applyAlignment="1" applyProtection="1">
      <alignment horizontal="left" vertical="center" wrapText="1"/>
    </xf>
    <xf numFmtId="176" fontId="27" fillId="0" borderId="15" xfId="0" applyNumberFormat="1" applyFont="1" applyFill="1" applyBorder="1" applyAlignment="1" applyProtection="1">
      <alignment horizontal="left" vertical="center" wrapText="1"/>
    </xf>
    <xf numFmtId="176" fontId="24" fillId="10" borderId="3" xfId="0" applyNumberFormat="1" applyFont="1" applyFill="1" applyBorder="1" applyAlignment="1" applyProtection="1">
      <alignment horizontal="center" vertical="center"/>
    </xf>
    <xf numFmtId="49" fontId="27" fillId="3" borderId="16"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49" fontId="27" fillId="3" borderId="42" xfId="0" applyNumberFormat="1" applyFont="1" applyFill="1" applyBorder="1" applyAlignment="1" applyProtection="1">
      <alignment horizontal="left" vertical="center"/>
      <protection locked="0"/>
    </xf>
    <xf numFmtId="0" fontId="27" fillId="3" borderId="14" xfId="0"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shrinkToFit="1"/>
      <protection locked="0"/>
    </xf>
    <xf numFmtId="0" fontId="27" fillId="3" borderId="21" xfId="0" applyFont="1" applyFill="1" applyBorder="1" applyAlignment="1" applyProtection="1">
      <alignment horizontal="center" vertical="center" shrinkToFit="1"/>
      <protection locked="0"/>
    </xf>
    <xf numFmtId="49" fontId="27" fillId="3" borderId="2" xfId="0" applyNumberFormat="1" applyFont="1" applyFill="1" applyBorder="1" applyAlignment="1" applyProtection="1">
      <alignment horizontal="left" vertical="center" wrapText="1"/>
      <protection locked="0"/>
    </xf>
    <xf numFmtId="176" fontId="27" fillId="3" borderId="5" xfId="0" applyNumberFormat="1" applyFont="1" applyFill="1" applyBorder="1" applyAlignment="1" applyProtection="1">
      <alignment horizontal="left" vertical="center" wrapText="1"/>
      <protection locked="0"/>
    </xf>
    <xf numFmtId="176" fontId="27" fillId="3" borderId="17" xfId="0" applyNumberFormat="1" applyFont="1" applyFill="1" applyBorder="1" applyAlignment="1" applyProtection="1">
      <alignment horizontal="left" vertical="center" wrapText="1"/>
      <protection locked="0"/>
    </xf>
    <xf numFmtId="176" fontId="27" fillId="3" borderId="10" xfId="0" applyNumberFormat="1" applyFont="1" applyFill="1" applyBorder="1" applyAlignment="1" applyProtection="1">
      <alignment horizontal="left" vertical="center" wrapText="1"/>
      <protection locked="0"/>
    </xf>
    <xf numFmtId="176" fontId="27" fillId="0" borderId="36" xfId="0" applyNumberFormat="1" applyFont="1" applyBorder="1" applyAlignment="1" applyProtection="1">
      <alignment horizontal="center" vertical="center"/>
    </xf>
    <xf numFmtId="176" fontId="27" fillId="0" borderId="37" xfId="0" applyNumberFormat="1" applyFont="1" applyBorder="1" applyAlignment="1" applyProtection="1">
      <alignment horizontal="center" vertical="center"/>
    </xf>
    <xf numFmtId="176" fontId="26" fillId="0" borderId="0" xfId="0" applyNumberFormat="1" applyFont="1" applyAlignment="1" applyProtection="1">
      <alignment vertical="top" wrapText="1"/>
    </xf>
    <xf numFmtId="0" fontId="24" fillId="0" borderId="0" xfId="0" applyFont="1" applyAlignment="1" applyProtection="1">
      <alignment vertical="top"/>
    </xf>
    <xf numFmtId="176" fontId="24" fillId="0" borderId="19" xfId="0" applyNumberFormat="1" applyFont="1" applyBorder="1" applyAlignment="1" applyProtection="1">
      <alignment horizontal="center" vertical="center"/>
    </xf>
    <xf numFmtId="176" fontId="24" fillId="0" borderId="1" xfId="0" applyNumberFormat="1" applyFont="1" applyBorder="1" applyAlignment="1" applyProtection="1">
      <alignment horizontal="center" vertical="center"/>
    </xf>
    <xf numFmtId="176" fontId="24" fillId="0" borderId="25" xfId="0" applyNumberFormat="1" applyFont="1" applyBorder="1" applyAlignment="1" applyProtection="1">
      <alignment horizontal="center" vertical="center"/>
    </xf>
    <xf numFmtId="176" fontId="24" fillId="0" borderId="44" xfId="0" applyNumberFormat="1" applyFont="1" applyBorder="1" applyAlignment="1" applyProtection="1">
      <alignment horizontal="left" vertical="center"/>
    </xf>
    <xf numFmtId="176" fontId="24" fillId="0" borderId="47" xfId="0" applyNumberFormat="1" applyFont="1" applyBorder="1" applyAlignment="1" applyProtection="1">
      <alignment horizontal="left" vertical="center"/>
    </xf>
    <xf numFmtId="176" fontId="24" fillId="0" borderId="45" xfId="0" applyNumberFormat="1" applyFont="1" applyBorder="1" applyAlignment="1" applyProtection="1">
      <alignment horizontal="left" vertical="center"/>
    </xf>
    <xf numFmtId="176" fontId="24" fillId="0" borderId="14" xfId="0" applyNumberFormat="1" applyFont="1" applyBorder="1" applyAlignment="1" applyProtection="1">
      <alignment horizontal="left" vertical="center"/>
    </xf>
    <xf numFmtId="176" fontId="24" fillId="0" borderId="2" xfId="0" applyNumberFormat="1" applyFont="1" applyBorder="1" applyAlignment="1" applyProtection="1">
      <alignment horizontal="left" vertical="center"/>
    </xf>
    <xf numFmtId="176" fontId="24" fillId="0" borderId="21" xfId="0" applyNumberFormat="1" applyFont="1" applyBorder="1" applyAlignment="1" applyProtection="1">
      <alignment horizontal="left" vertical="center"/>
    </xf>
    <xf numFmtId="176" fontId="27" fillId="0" borderId="46" xfId="0" applyNumberFormat="1" applyFont="1" applyBorder="1" applyAlignment="1" applyProtection="1">
      <alignment horizontal="left" vertical="center"/>
    </xf>
    <xf numFmtId="176" fontId="27" fillId="0" borderId="2" xfId="0" applyNumberFormat="1" applyFont="1" applyBorder="1" applyAlignment="1" applyProtection="1">
      <alignment horizontal="left" vertical="center"/>
    </xf>
    <xf numFmtId="176" fontId="27" fillId="0" borderId="21" xfId="0" applyNumberFormat="1" applyFont="1" applyBorder="1" applyAlignment="1" applyProtection="1">
      <alignment horizontal="left" vertical="center"/>
    </xf>
    <xf numFmtId="0" fontId="35" fillId="0" borderId="0" xfId="0" applyNumberFormat="1" applyFont="1" applyAlignment="1" applyProtection="1">
      <alignment horizontal="right" vertical="top" wrapText="1"/>
    </xf>
    <xf numFmtId="176" fontId="45" fillId="3" borderId="12" xfId="0" applyNumberFormat="1" applyFont="1" applyFill="1" applyBorder="1" applyAlignment="1" applyProtection="1">
      <alignment horizontal="left" vertical="center" wrapText="1"/>
      <protection locked="0"/>
    </xf>
    <xf numFmtId="49" fontId="27" fillId="3" borderId="2" xfId="0" applyNumberFormat="1" applyFont="1" applyFill="1" applyBorder="1" applyAlignment="1" applyProtection="1">
      <alignment horizontal="left" vertical="center"/>
      <protection locked="0"/>
    </xf>
    <xf numFmtId="49" fontId="27" fillId="3" borderId="48" xfId="0" applyNumberFormat="1" applyFont="1" applyFill="1" applyBorder="1" applyAlignment="1" applyProtection="1">
      <alignment horizontal="left" vertical="center"/>
      <protection locked="0"/>
    </xf>
    <xf numFmtId="176" fontId="27" fillId="3" borderId="12" xfId="0" applyNumberFormat="1" applyFont="1" applyFill="1" applyBorder="1" applyAlignment="1" applyProtection="1">
      <alignment horizontal="left" vertical="center"/>
      <protection locked="0"/>
    </xf>
    <xf numFmtId="176" fontId="27" fillId="3" borderId="2" xfId="0" applyNumberFormat="1" applyFont="1" applyFill="1" applyBorder="1" applyAlignment="1" applyProtection="1">
      <alignment horizontal="left" vertical="center"/>
      <protection locked="0"/>
    </xf>
    <xf numFmtId="180" fontId="27" fillId="3" borderId="2" xfId="0" applyNumberFormat="1" applyFont="1" applyFill="1" applyBorder="1" applyAlignment="1" applyProtection="1">
      <alignment horizontal="left" vertical="center"/>
      <protection locked="0"/>
    </xf>
    <xf numFmtId="0" fontId="24" fillId="14" borderId="14" xfId="0" applyFont="1" applyFill="1" applyBorder="1" applyAlignment="1" applyProtection="1">
      <alignment horizontal="left" vertical="center" wrapText="1"/>
    </xf>
    <xf numFmtId="0" fontId="24" fillId="14" borderId="21" xfId="0" applyFont="1" applyFill="1" applyBorder="1" applyAlignment="1" applyProtection="1">
      <alignment horizontal="left" vertical="center" wrapText="1"/>
    </xf>
    <xf numFmtId="0" fontId="24" fillId="14" borderId="5" xfId="0" applyFont="1" applyFill="1" applyBorder="1" applyAlignment="1" applyProtection="1">
      <alignment horizontal="left" vertical="center" wrapText="1"/>
    </xf>
    <xf numFmtId="0" fontId="24" fillId="0" borderId="17" xfId="0" applyFont="1" applyBorder="1" applyAlignment="1" applyProtection="1">
      <alignment horizontal="left" vertical="center" wrapText="1"/>
    </xf>
    <xf numFmtId="38" fontId="24" fillId="0" borderId="84" xfId="0" applyNumberFormat="1" applyFont="1" applyFill="1" applyBorder="1" applyAlignment="1">
      <alignment horizontal="center" vertical="center"/>
    </xf>
    <xf numFmtId="38" fontId="24" fillId="0" borderId="85" xfId="0" applyNumberFormat="1" applyFont="1" applyFill="1" applyBorder="1" applyAlignment="1">
      <alignment horizontal="center" vertical="center"/>
    </xf>
    <xf numFmtId="177" fontId="24" fillId="0" borderId="34" xfId="0" applyNumberFormat="1" applyFont="1" applyBorder="1" applyAlignment="1">
      <alignment horizontal="center" vertical="center"/>
    </xf>
    <xf numFmtId="177" fontId="24" fillId="0" borderId="20" xfId="0" applyNumberFormat="1" applyFont="1" applyBorder="1" applyAlignment="1">
      <alignment horizontal="center" vertical="center"/>
    </xf>
    <xf numFmtId="38" fontId="24" fillId="0" borderId="31" xfId="0" applyNumberFormat="1" applyFont="1" applyBorder="1" applyAlignment="1">
      <alignment horizontal="center" vertical="center"/>
    </xf>
    <xf numFmtId="38" fontId="24" fillId="0" borderId="11" xfId="0" applyNumberFormat="1" applyFont="1" applyBorder="1" applyAlignment="1">
      <alignment horizontal="center" vertical="center"/>
    </xf>
    <xf numFmtId="38" fontId="24" fillId="0" borderId="39" xfId="0" applyNumberFormat="1" applyFont="1" applyBorder="1" applyAlignment="1">
      <alignment horizontal="center" vertical="center"/>
    </xf>
    <xf numFmtId="38" fontId="24" fillId="0" borderId="10" xfId="0" applyNumberFormat="1" applyFont="1" applyBorder="1" applyAlignment="1">
      <alignment horizontal="center" vertical="center"/>
    </xf>
    <xf numFmtId="38" fontId="31" fillId="0" borderId="39" xfId="0" applyNumberFormat="1" applyFont="1" applyBorder="1" applyAlignment="1">
      <alignment horizontal="center" vertical="center" wrapText="1"/>
    </xf>
    <xf numFmtId="38" fontId="31" fillId="0" borderId="10" xfId="0" applyNumberFormat="1" applyFont="1" applyBorder="1" applyAlignment="1">
      <alignment horizontal="center" vertical="center" wrapText="1"/>
    </xf>
    <xf numFmtId="38" fontId="24" fillId="0" borderId="3" xfId="0" applyNumberFormat="1" applyFont="1" applyBorder="1" applyAlignment="1">
      <alignment horizontal="center" vertical="center" wrapText="1"/>
    </xf>
    <xf numFmtId="38" fontId="24" fillId="0" borderId="7" xfId="0" applyNumberFormat="1" applyFont="1" applyBorder="1" applyAlignment="1">
      <alignment horizontal="center" vertical="center" wrapText="1"/>
    </xf>
    <xf numFmtId="38" fontId="24" fillId="0" borderId="39" xfId="0" applyNumberFormat="1" applyFont="1" applyBorder="1" applyAlignment="1">
      <alignment horizontal="center" vertical="center" wrapText="1"/>
    </xf>
    <xf numFmtId="38" fontId="24" fillId="0" borderId="10" xfId="0" applyNumberFormat="1" applyFont="1" applyBorder="1" applyAlignment="1">
      <alignment horizontal="center" vertical="center" wrapText="1"/>
    </xf>
    <xf numFmtId="38" fontId="32" fillId="0" borderId="39" xfId="0" applyNumberFormat="1" applyFont="1" applyBorder="1" applyAlignment="1">
      <alignment horizontal="center" vertical="center" wrapText="1"/>
    </xf>
    <xf numFmtId="38" fontId="32" fillId="0" borderId="10" xfId="0" applyNumberFormat="1" applyFont="1" applyBorder="1" applyAlignment="1">
      <alignment horizontal="center" vertical="center" wrapText="1"/>
    </xf>
    <xf numFmtId="38" fontId="24" fillId="0" borderId="29" xfId="0" applyNumberFormat="1" applyFont="1" applyBorder="1" applyAlignment="1">
      <alignment horizontal="center" vertical="center"/>
    </xf>
    <xf numFmtId="38" fontId="24" fillId="0" borderId="1" xfId="0" applyNumberFormat="1" applyFont="1" applyBorder="1" applyAlignment="1">
      <alignment horizontal="center" vertical="center"/>
    </xf>
    <xf numFmtId="38" fontId="24" fillId="0" borderId="25" xfId="0" applyNumberFormat="1" applyFont="1" applyBorder="1" applyAlignment="1">
      <alignment horizontal="center" vertical="center"/>
    </xf>
    <xf numFmtId="177" fontId="24" fillId="0" borderId="33" xfId="0" applyNumberFormat="1" applyFont="1" applyBorder="1" applyAlignment="1">
      <alignment horizontal="center" vertical="center"/>
    </xf>
    <xf numFmtId="38" fontId="24" fillId="0" borderId="39" xfId="0" applyNumberFormat="1" applyFont="1" applyBorder="1" applyAlignment="1">
      <alignment horizontal="center" vertical="center" shrinkToFit="1"/>
    </xf>
    <xf numFmtId="38" fontId="24" fillId="0" borderId="40" xfId="0" applyNumberFormat="1" applyFont="1" applyBorder="1" applyAlignment="1">
      <alignment horizontal="center" vertical="center" shrinkToFit="1"/>
    </xf>
    <xf numFmtId="38" fontId="24" fillId="0" borderId="31" xfId="0" applyNumberFormat="1" applyFont="1" applyBorder="1" applyAlignment="1">
      <alignment horizontal="center" vertical="center" shrinkToFit="1"/>
    </xf>
    <xf numFmtId="38" fontId="24" fillId="0" borderId="38" xfId="0" applyNumberFormat="1" applyFont="1" applyBorder="1" applyAlignment="1">
      <alignment horizontal="center" vertical="center" shrinkToFit="1"/>
    </xf>
    <xf numFmtId="38" fontId="24" fillId="0" borderId="40" xfId="0" applyNumberFormat="1" applyFont="1" applyBorder="1" applyAlignment="1">
      <alignment horizontal="center" vertical="center" wrapText="1"/>
    </xf>
    <xf numFmtId="38" fontId="32" fillId="0" borderId="40" xfId="0" applyNumberFormat="1" applyFont="1" applyBorder="1" applyAlignment="1">
      <alignment horizontal="center" vertical="center" wrapText="1"/>
    </xf>
    <xf numFmtId="38" fontId="24" fillId="0" borderId="65" xfId="0" applyNumberFormat="1" applyFont="1" applyBorder="1" applyAlignment="1">
      <alignment horizontal="center" vertical="center" wrapText="1"/>
    </xf>
    <xf numFmtId="38" fontId="24" fillId="0" borderId="62" xfId="0" applyNumberFormat="1" applyFont="1" applyBorder="1" applyAlignment="1">
      <alignment horizontal="center" vertical="center" wrapText="1"/>
    </xf>
    <xf numFmtId="38" fontId="24" fillId="0" borderId="66" xfId="0" applyNumberFormat="1" applyFont="1" applyBorder="1" applyAlignment="1">
      <alignment horizontal="center" vertical="center" wrapText="1"/>
    </xf>
    <xf numFmtId="177" fontId="24" fillId="0" borderId="28" xfId="0" applyNumberFormat="1" applyFont="1" applyBorder="1" applyAlignment="1">
      <alignment horizontal="center" vertical="center"/>
    </xf>
    <xf numFmtId="177" fontId="24" fillId="0" borderId="64" xfId="0" applyNumberFormat="1" applyFont="1" applyBorder="1" applyAlignment="1">
      <alignment horizontal="center" vertical="center"/>
    </xf>
    <xf numFmtId="38" fontId="24" fillId="0" borderId="67" xfId="0" applyNumberFormat="1" applyFont="1" applyBorder="1" applyAlignment="1">
      <alignment horizontal="center" vertical="center" wrapText="1"/>
    </xf>
    <xf numFmtId="38" fontId="32" fillId="0" borderId="7" xfId="0" applyNumberFormat="1" applyFont="1" applyBorder="1" applyAlignment="1">
      <alignment horizontal="center" vertical="center" wrapText="1"/>
    </xf>
    <xf numFmtId="38" fontId="32" fillId="0" borderId="67" xfId="0" applyNumberFormat="1" applyFont="1" applyBorder="1" applyAlignment="1">
      <alignment horizontal="center" vertical="center" wrapText="1"/>
    </xf>
    <xf numFmtId="38" fontId="24" fillId="0" borderId="77" xfId="0" applyNumberFormat="1" applyFont="1" applyBorder="1" applyAlignment="1">
      <alignment horizontal="center" vertical="center" wrapText="1"/>
    </xf>
    <xf numFmtId="38" fontId="24" fillId="0" borderId="78" xfId="0" applyNumberFormat="1" applyFont="1" applyBorder="1" applyAlignment="1">
      <alignment horizontal="center" vertical="center" wrapText="1"/>
    </xf>
    <xf numFmtId="38" fontId="24" fillId="0" borderId="7" xfId="0" applyNumberFormat="1" applyFont="1" applyBorder="1" applyAlignment="1">
      <alignment horizontal="center" vertical="center"/>
    </xf>
    <xf numFmtId="38" fontId="24" fillId="0" borderId="67" xfId="0" applyNumberFormat="1" applyFont="1" applyBorder="1" applyAlignment="1">
      <alignment horizontal="center" vertical="center"/>
    </xf>
    <xf numFmtId="38" fontId="24" fillId="0" borderId="65" xfId="0" applyNumberFormat="1" applyFont="1" applyBorder="1" applyAlignment="1">
      <alignment horizontal="center" vertical="center"/>
    </xf>
    <xf numFmtId="38" fontId="24" fillId="0" borderId="62" xfId="0" applyNumberFormat="1" applyFont="1" applyBorder="1" applyAlignment="1">
      <alignment horizontal="center" vertical="center"/>
    </xf>
    <xf numFmtId="38" fontId="24" fillId="0" borderId="66" xfId="0" applyNumberFormat="1" applyFont="1" applyBorder="1" applyAlignment="1">
      <alignment horizontal="center" vertical="center"/>
    </xf>
    <xf numFmtId="38" fontId="24" fillId="0" borderId="32" xfId="0" applyNumberFormat="1" applyFont="1" applyBorder="1" applyAlignment="1">
      <alignment horizontal="center" vertical="center"/>
    </xf>
    <xf numFmtId="38" fontId="24" fillId="0" borderId="43" xfId="0" applyNumberFormat="1" applyFont="1" applyBorder="1" applyAlignment="1">
      <alignment horizontal="center" vertical="center"/>
    </xf>
    <xf numFmtId="38" fontId="24" fillId="0" borderId="41" xfId="0" applyNumberFormat="1" applyFont="1" applyBorder="1" applyAlignment="1">
      <alignment horizontal="center" vertical="center"/>
    </xf>
    <xf numFmtId="177" fontId="24" fillId="0" borderId="28" xfId="0" applyNumberFormat="1" applyFont="1" applyBorder="1" applyAlignment="1">
      <alignment horizontal="center" vertical="center" shrinkToFit="1"/>
    </xf>
    <xf numFmtId="177" fontId="24" fillId="0" borderId="64" xfId="0" applyNumberFormat="1" applyFont="1" applyBorder="1" applyAlignment="1">
      <alignment horizontal="center" vertical="center" shrinkToFit="1"/>
    </xf>
    <xf numFmtId="38" fontId="24" fillId="0" borderId="36" xfId="0" applyNumberFormat="1" applyFont="1" applyBorder="1" applyAlignment="1">
      <alignment horizontal="center" vertical="center"/>
    </xf>
    <xf numFmtId="38" fontId="24" fillId="0" borderId="37" xfId="0" applyNumberFormat="1" applyFont="1" applyBorder="1" applyAlignment="1">
      <alignment horizontal="center" vertical="center"/>
    </xf>
    <xf numFmtId="38" fontId="24" fillId="0" borderId="83" xfId="0" applyNumberFormat="1" applyFont="1" applyBorder="1" applyAlignment="1">
      <alignment horizontal="center" vertical="center"/>
    </xf>
    <xf numFmtId="38" fontId="24" fillId="0" borderId="6" xfId="0" applyNumberFormat="1" applyFont="1" applyBorder="1" applyAlignment="1">
      <alignment horizontal="center" vertical="center" wrapText="1"/>
    </xf>
    <xf numFmtId="38" fontId="24" fillId="0" borderId="63"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67" xfId="0" applyNumberFormat="1" applyFont="1" applyBorder="1" applyAlignment="1">
      <alignment horizontal="center" vertical="center"/>
    </xf>
    <xf numFmtId="38" fontId="25" fillId="0" borderId="67" xfId="0" applyNumberFormat="1" applyFont="1" applyBorder="1" applyAlignment="1">
      <alignment horizontal="center" vertical="center" wrapText="1"/>
    </xf>
    <xf numFmtId="177" fontId="24" fillId="0" borderId="28" xfId="0" applyNumberFormat="1" applyFont="1" applyFill="1" applyBorder="1" applyAlignment="1">
      <alignment horizontal="center" vertical="center"/>
    </xf>
    <xf numFmtId="177" fontId="24" fillId="0" borderId="64" xfId="0" applyNumberFormat="1" applyFont="1" applyFill="1" applyBorder="1" applyAlignment="1">
      <alignment horizontal="center" vertical="center"/>
    </xf>
    <xf numFmtId="38" fontId="24" fillId="0" borderId="6" xfId="0" applyNumberFormat="1" applyFont="1" applyBorder="1" applyAlignment="1">
      <alignment horizontal="center" vertical="center"/>
    </xf>
    <xf numFmtId="38" fontId="24" fillId="0" borderId="88" xfId="0" applyNumberFormat="1" applyFont="1" applyBorder="1" applyAlignment="1">
      <alignment horizontal="center" vertical="center"/>
    </xf>
    <xf numFmtId="38" fontId="24" fillId="0" borderId="38" xfId="0" applyNumberFormat="1" applyFont="1" applyBorder="1" applyAlignment="1">
      <alignment horizontal="center" vertical="center"/>
    </xf>
    <xf numFmtId="38" fontId="24" fillId="0" borderId="40" xfId="0" applyNumberFormat="1" applyFont="1" applyBorder="1" applyAlignment="1">
      <alignment horizontal="center" vertical="center"/>
    </xf>
    <xf numFmtId="177" fontId="24" fillId="0" borderId="34" xfId="0" applyNumberFormat="1" applyFont="1" applyFill="1" applyBorder="1" applyAlignment="1">
      <alignment horizontal="center" vertical="center"/>
    </xf>
    <xf numFmtId="177" fontId="24" fillId="0" borderId="33" xfId="0" applyNumberFormat="1" applyFont="1" applyFill="1" applyBorder="1" applyAlignment="1">
      <alignment horizontal="center" vertical="center"/>
    </xf>
    <xf numFmtId="38" fontId="24" fillId="0" borderId="14" xfId="0" applyNumberFormat="1" applyFont="1" applyFill="1" applyBorder="1" applyAlignment="1">
      <alignment horizontal="left" vertical="center"/>
    </xf>
    <xf numFmtId="38" fontId="24" fillId="0" borderId="21" xfId="0" applyNumberFormat="1" applyFont="1" applyFill="1" applyBorder="1" applyAlignment="1">
      <alignment horizontal="left" vertical="center"/>
    </xf>
    <xf numFmtId="38" fontId="24" fillId="0" borderId="29" xfId="0" applyNumberFormat="1" applyFont="1" applyFill="1" applyBorder="1" applyAlignment="1">
      <alignment horizontal="center" vertical="center"/>
    </xf>
    <xf numFmtId="38" fontId="24" fillId="0" borderId="1" xfId="0" applyNumberFormat="1" applyFont="1" applyFill="1" applyBorder="1" applyAlignment="1">
      <alignment horizontal="center" vertical="center"/>
    </xf>
    <xf numFmtId="38" fontId="24" fillId="0" borderId="25" xfId="0" applyNumberFormat="1" applyFont="1" applyFill="1" applyBorder="1" applyAlignment="1">
      <alignment horizontal="center" vertical="center"/>
    </xf>
    <xf numFmtId="38" fontId="24" fillId="0" borderId="44" xfId="0" applyNumberFormat="1" applyFont="1" applyBorder="1" applyAlignment="1">
      <alignment horizontal="center" vertical="center"/>
    </xf>
    <xf numFmtId="38" fontId="24" fillId="0" borderId="45" xfId="0" applyNumberFormat="1" applyFont="1" applyBorder="1" applyAlignment="1">
      <alignment horizontal="center" vertical="center"/>
    </xf>
  </cellXfs>
  <cellStyles count="23">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標準" xfId="0" builtinId="0"/>
    <cellStyle name="標準 2" xfId="8" xr:uid="{00000000-0005-0000-0000-000009000000}"/>
    <cellStyle name="標準 3" xfId="9" xr:uid="{00000000-0005-0000-0000-00000A000000}"/>
    <cellStyle name="標準 3 144" xfId="22" xr:uid="{CC78115D-FD92-4A63-9A68-A1C260A07E12}"/>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1">
    <dxf>
      <numFmt numFmtId="185" formatCode="#"/>
      <fill>
        <patternFill patternType="none">
          <bgColor auto="1"/>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hyperlink" Target="http://www.byomei.org/Scripts/search/index_search.asp" TargetMode="External"/></Relationships>
</file>

<file path=xl/drawings/drawing1.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10</xdr:row>
      <xdr:rowOff>85725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6646" y="87923"/>
          <a:ext cx="4245369" cy="2074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142875</xdr:colOff>
      <xdr:row>1</xdr:row>
      <xdr:rowOff>47624</xdr:rowOff>
    </xdr:from>
    <xdr:to>
      <xdr:col>16</xdr:col>
      <xdr:colOff>28575</xdr:colOff>
      <xdr:row>26</xdr:row>
      <xdr:rowOff>38100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848975" y="228599"/>
          <a:ext cx="5305425" cy="5905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57150</xdr:colOff>
      <xdr:row>0</xdr:row>
      <xdr:rowOff>19050</xdr:rowOff>
    </xdr:from>
    <xdr:to>
      <xdr:col>16</xdr:col>
      <xdr:colOff>95250</xdr:colOff>
      <xdr:row>28</xdr:row>
      <xdr:rowOff>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10839450" y="19050"/>
          <a:ext cx="5457825" cy="6667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533400</xdr:colOff>
      <xdr:row>13</xdr:row>
      <xdr:rowOff>152398</xdr:rowOff>
    </xdr:from>
    <xdr:to>
      <xdr:col>4</xdr:col>
      <xdr:colOff>180975</xdr:colOff>
      <xdr:row>20</xdr:row>
      <xdr:rowOff>104774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685925" y="2857498"/>
          <a:ext cx="4924425" cy="12192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123824</xdr:colOff>
      <xdr:row>0</xdr:row>
      <xdr:rowOff>95244</xdr:rowOff>
    </xdr:from>
    <xdr:to>
      <xdr:col>16</xdr:col>
      <xdr:colOff>683559</xdr:colOff>
      <xdr:row>64</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304118" y="95244"/>
          <a:ext cx="7731500" cy="160490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a:effectLst/>
            </a:rPr>
            <a:t>こちらに記載した内容は</a:t>
          </a:r>
          <a:r>
            <a:rPr lang="ja-JP" altLang="en-US" sz="2000" u="sng">
              <a:effectLst/>
            </a:rPr>
            <a:t>自動的に契約項目シート（本ファイルの最終シート）へ転記されます（契約書にそのまま反映されます）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endParaRPr lang="en-US" altLang="ja-JP" sz="20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4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「実施機関名」：必ず正式名称でご入力ください。</a:t>
          </a:r>
          <a:r>
            <a:rPr lang="ja-JP" altLang="ja-JP" sz="1200" b="0" i="0" u="sng" baseline="0">
              <a:solidFill>
                <a:schemeClr val="lt1"/>
              </a:solidFill>
              <a:effectLst/>
              <a:latin typeface="+mn-lt"/>
              <a:ea typeface="+mn-ea"/>
              <a:cs typeface="+mn-cs"/>
            </a:rPr>
            <a:t>部署名は研究担当者所属・役職欄に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「事業名」「プログラム名」：</a:t>
          </a:r>
          <a:r>
            <a:rPr kumimoji="1" lang="ja-JP" altLang="ja-JP" sz="1200">
              <a:solidFill>
                <a:schemeClr val="lt1"/>
              </a:solidFill>
              <a:effectLst/>
              <a:latin typeface="+mn-lt"/>
              <a:ea typeface="+mn-ea"/>
              <a:cs typeface="+mn-cs"/>
            </a:rPr>
            <a:t>同ファイルの「事業名プログラム名、課題管理番号付与ルール」のシートよりご選択ください。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「当年度目的」：当年度の研究開発目的を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0</xdr:row>
      <xdr:rowOff>101600</xdr:rowOff>
    </xdr:from>
    <xdr:to>
      <xdr:col>3</xdr:col>
      <xdr:colOff>3816350</xdr:colOff>
      <xdr:row>0</xdr:row>
      <xdr:rowOff>2679700</xdr:rowOff>
    </xdr:to>
    <xdr:sp macro="" textlink="">
      <xdr:nvSpPr>
        <xdr:cNvPr id="2" name="正方形/長方形 1">
          <a:extLst>
            <a:ext uri="{FF2B5EF4-FFF2-40B4-BE49-F238E27FC236}">
              <a16:creationId xmlns:a16="http://schemas.microsoft.com/office/drawing/2014/main" id="{AE0DAD56-4B13-44B7-9ABE-C719C6CAC145}"/>
            </a:ext>
          </a:extLst>
        </xdr:cNvPr>
        <xdr:cNvSpPr/>
      </xdr:nvSpPr>
      <xdr:spPr>
        <a:xfrm>
          <a:off x="25400" y="101600"/>
          <a:ext cx="11779250" cy="2578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明朝" panose="02020609040205080304" pitchFamily="17" charset="-128"/>
              <a:ea typeface="ＭＳ 明朝" panose="02020609040205080304" pitchFamily="17" charset="-128"/>
            </a:rPr>
            <a:t>研究開発タグの説明</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研究開発タグは、</a:t>
          </a:r>
          <a:r>
            <a:rPr kumimoji="1" lang="en-US" altLang="ja-JP" sz="1200">
              <a:solidFill>
                <a:schemeClr val="lt1"/>
              </a:solidFill>
              <a:effectLst/>
              <a:latin typeface="ＭＳ 明朝" panose="02020609040205080304" pitchFamily="17" charset="-128"/>
              <a:ea typeface="ＭＳ 明朝" panose="02020609040205080304" pitchFamily="17" charset="-128"/>
              <a:cs typeface="+mn-cs"/>
            </a:rPr>
            <a:t>AMED</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の設立目的および中期目標と医療研究開発の</a:t>
          </a:r>
          <a:r>
            <a:rPr kumimoji="1" lang="en-US" altLang="ja-JP" sz="1200">
              <a:solidFill>
                <a:schemeClr val="lt1"/>
              </a:solidFill>
              <a:effectLst/>
              <a:latin typeface="ＭＳ 明朝" panose="02020609040205080304" pitchFamily="17" charset="-128"/>
              <a:ea typeface="ＭＳ 明朝" panose="02020609040205080304" pitchFamily="17" charset="-128"/>
              <a:cs typeface="+mn-cs"/>
            </a:rPr>
            <a:t>PDCA</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サイクルに照らして採択課題の進捗状況および成果の達成状況を構造的俯瞰的に把握するための整理分類で、研究開発課題に関する説明責任をより明確に果たすための情報分析に用いることを目的として付与をお願いしております。</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「研究の性格」とは医学研究上の特性について</a:t>
          </a:r>
          <a:r>
            <a:rPr kumimoji="1" lang="en-US" altLang="ja-JP" sz="1200">
              <a:latin typeface="ＭＳ 明朝" panose="02020609040205080304" pitchFamily="17" charset="-128"/>
              <a:ea typeface="ＭＳ 明朝" panose="02020609040205080304" pitchFamily="17" charset="-128"/>
            </a:rPr>
            <a:t>AMED</a:t>
          </a:r>
          <a:r>
            <a:rPr kumimoji="1" lang="ja-JP" altLang="en-US" sz="1200">
              <a:latin typeface="ＭＳ 明朝" panose="02020609040205080304" pitchFamily="17" charset="-128"/>
              <a:ea typeface="ＭＳ 明朝" panose="02020609040205080304" pitchFamily="17" charset="-128"/>
            </a:rPr>
            <a:t>が設けた分類を指します。研究内容に一番近い特性を</a:t>
          </a:r>
          <a:r>
            <a:rPr kumimoji="1" lang="ja-JP" altLang="ja-JP" sz="1200">
              <a:solidFill>
                <a:schemeClr val="lt1"/>
              </a:solidFill>
              <a:effectLst/>
              <a:latin typeface="ＭＳ 明朝" panose="02020609040205080304" pitchFamily="17" charset="-128"/>
              <a:ea typeface="ＭＳ 明朝" panose="02020609040205080304" pitchFamily="17" charset="-128"/>
              <a:cs typeface="+mn-cs"/>
            </a:rPr>
            <a:t>お</a:t>
          </a:r>
          <a:r>
            <a:rPr kumimoji="1" lang="ja-JP" altLang="en-US" sz="1200">
              <a:latin typeface="ＭＳ 明朝" panose="02020609040205080304" pitchFamily="17" charset="-128"/>
              <a:ea typeface="ＭＳ 明朝" panose="02020609040205080304" pitchFamily="17" charset="-128"/>
            </a:rPr>
            <a:t>選びください。</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「開発フェーズ」とは医薬品、医療機器、再生医療等製品、体外診断薬における開発段階を指します。</a:t>
          </a:r>
          <a:endParaRPr kumimoji="1" lang="en-US" altLang="ja-JP" sz="1200">
            <a:latin typeface="ＭＳ 明朝" panose="02020609040205080304" pitchFamily="17" charset="-128"/>
            <a:ea typeface="ＭＳ 明朝" panose="02020609040205080304" pitchFamily="17" charset="-128"/>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「承認上の分類」とは改正薬機法上の医薬品、医療機器、再生医療等製品（遺伝子治療を含む）、体外診断薬を指します。</a:t>
          </a:r>
          <a:endParaRPr kumimoji="1" lang="en-US" altLang="ja-JP" sz="1200">
            <a:solidFill>
              <a:schemeClr val="lt1"/>
            </a:solidFill>
            <a:effectLst/>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ＭＳ 明朝" panose="02020609040205080304" pitchFamily="17" charset="-128"/>
              <a:ea typeface="ＭＳ 明朝" panose="02020609040205080304" pitchFamily="17" charset="-128"/>
              <a:cs typeface="+mn-cs"/>
            </a:rPr>
            <a:t>「疾患領域」</a:t>
          </a:r>
          <a:r>
            <a:rPr lang="ja-JP" altLang="ja-JP" sz="1200">
              <a:solidFill>
                <a:schemeClr val="lt1"/>
              </a:solidFill>
              <a:effectLst/>
              <a:latin typeface="ＭＳ 明朝" panose="02020609040205080304" pitchFamily="17" charset="-128"/>
              <a:ea typeface="ＭＳ 明朝" panose="02020609040205080304" pitchFamily="17" charset="-128"/>
              <a:cs typeface="+mn-cs"/>
            </a:rPr>
            <a:t>とは第二期中長期計画において定められた７つの疾患領域を指します。主たるもの（事業として疾患領域を指定されている課題の場合は該当する領域、それ以外の課題は一番関連の深い領域１つ）、副たるもの（関連する領域全て）を選んでください。</a:t>
          </a:r>
          <a:endParaRPr kumimoji="1" lang="en-US" altLang="ja-JP" sz="1200">
            <a:solidFill>
              <a:schemeClr val="lt1"/>
            </a:solidFill>
            <a:effectLst/>
            <a:latin typeface="ＭＳ 明朝" panose="02020609040205080304" pitchFamily="17" charset="-128"/>
            <a:ea typeface="ＭＳ 明朝" panose="02020609040205080304" pitchFamily="17" charset="-128"/>
            <a:cs typeface="+mn-cs"/>
          </a:endParaRPr>
        </a:p>
        <a:p>
          <a:pPr marL="171450" indent="-171450" algn="l">
            <a:buFont typeface="Arial" panose="020B0604020202020204" pitchFamily="34" charset="0"/>
            <a:buChar char="•"/>
          </a:pPr>
          <a:r>
            <a:rPr kumimoji="1" lang="ja-JP" altLang="en-US" sz="1200">
              <a:latin typeface="ＭＳ 明朝" panose="02020609040205080304" pitchFamily="17" charset="-128"/>
              <a:ea typeface="ＭＳ 明朝" panose="02020609040205080304" pitchFamily="17" charset="-128"/>
            </a:rPr>
            <a:t>「開発目的」とは研究開発の出口として設定された目的を指します。該当する目的をすべて選んでください（重複可）。</a:t>
          </a:r>
        </a:p>
      </xdr:txBody>
    </xdr:sp>
    <xdr:clientData/>
  </xdr:twoCellAnchor>
  <xdr:twoCellAnchor>
    <xdr:from>
      <xdr:col>0</xdr:col>
      <xdr:colOff>76200</xdr:colOff>
      <xdr:row>8</xdr:row>
      <xdr:rowOff>28574</xdr:rowOff>
    </xdr:from>
    <xdr:to>
      <xdr:col>0</xdr:col>
      <xdr:colOff>3028950</xdr:colOff>
      <xdr:row>18</xdr:row>
      <xdr:rowOff>114300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D0DDFD37-C142-41E1-BE3F-4916DDE60713}"/>
            </a:ext>
          </a:extLst>
        </xdr:cNvPr>
        <xdr:cNvSpPr/>
      </xdr:nvSpPr>
      <xdr:spPr>
        <a:xfrm>
          <a:off x="76200" y="4352924"/>
          <a:ext cx="2952750" cy="71723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作成上の注意</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代表機関は必ず記入してください。</a:t>
          </a:r>
          <a:endParaRPr kumimoji="1" lang="en-US" altLang="ja-JP"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水色セルに記入してください。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t>
          </a:r>
          <a:r>
            <a:rPr kumimoji="0"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1)</a:t>
          </a:r>
          <a:r>
            <a:rPr kumimoji="0" lang="ja-JP"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がある欄は必ず記入もしくはプルダウンメニューから選択してください。</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(*2)</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がある欄に複数の標準病名を記入する場合は、コンマ</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 </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で区切ってください。</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標準病名は以下を参考ください。</a:t>
          </a:r>
          <a:r>
            <a:rPr kumimoji="1" lang="en-US" altLang="ja-JP" sz="1200" b="0" i="0" u="sng"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http://www.byomei.org/Scripts/search/index_search.asp</a:t>
          </a:r>
          <a:r>
            <a:rPr kumimoji="1" lang="ja-JP" altLang="en-US" sz="1200" b="0" i="0" u="sng"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　</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こちらのサイトで検索されてくる標準病名をコピーペーストして入力してください。</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(*3)</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がある欄は「研究の性格で、「医薬品・医療機器等の開発を目指す研究（医療機器開発につながるシステム開発を含む）」を選択した場合は必ず記入してください。それ以外は任意で記入ください。</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(*4)</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がある欄は、</a:t>
          </a:r>
          <a:r>
            <a:rPr kumimoji="0"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第二期中期計画において定められた７つの疾患領域の分類を指します。対象疾患名１および２において選択された疾患が関連する疾患領域として、主たるもの（事業として疾患領域を指定されている課題の場合は該当する領域、それ以外の課題は一番関連の深いもの）を◎、副たるもの（複数可）を○として選択ください。関連する疾患領域がない場合には選択いただく必要はありません。なお、対象疾患名がなくとも研究内容が関係すると思われる場合には選択いただけます（例：高齢者の多剤併用問題の調査研究は老年医学・認知症領域に相当）。 </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入力いただきました情報についても</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担当事業課にて変更される場合があります。</a:t>
          </a:r>
          <a:endPar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入力いただきました情報は</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 </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研究開発課題マネジメントシステム（</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AMS</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）および一般公開用データベース（</a:t>
          </a:r>
          <a:r>
            <a:rPr kumimoji="1" lang="en-US" altLang="ja-JP"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AMEDfind</a:t>
          </a:r>
          <a:r>
            <a:rPr kumimoji="1" lang="ja-JP" altLang="en-US" sz="1200" b="0" i="0" u="none" strike="noStrike" kern="0" cap="none" spc="0" normalizeH="0" baseline="0" noProof="0">
              <a:ln>
                <a:noFill/>
              </a:ln>
              <a:solidFill>
                <a:prstClr val="white"/>
              </a:solidFill>
              <a:effectLst/>
              <a:uLnTx/>
              <a:uFillTx/>
              <a:latin typeface="ＭＳ 明朝" panose="02020609040205080304" pitchFamily="17" charset="-128"/>
              <a:ea typeface="ＭＳ 明朝" panose="02020609040205080304" pitchFamily="17" charset="-128"/>
              <a:cs typeface="+mn-cs"/>
            </a:rPr>
            <a:t>）に収載されます。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76199</xdr:colOff>
      <xdr:row>0</xdr:row>
      <xdr:rowOff>47625</xdr:rowOff>
    </xdr:from>
    <xdr:to>
      <xdr:col>17</xdr:col>
      <xdr:colOff>523875</xdr:colOff>
      <xdr:row>31</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1087099" y="47625"/>
          <a:ext cx="6810376" cy="6838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mj-ea"/>
              <a:ea typeface="+mj-ea"/>
            </a:rPr>
            <a:t>作成上の注意</a:t>
          </a:r>
          <a:endParaRPr kumimoji="1" lang="en-US" altLang="ja-JP" sz="1400" b="1">
            <a:latin typeface="+mj-ea"/>
            <a:ea typeface="+mj-ea"/>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algn="l"/>
          <a:r>
            <a:rPr kumimoji="1" lang="en-US" altLang="ja-JP" sz="1400"/>
            <a:t>※</a:t>
          </a:r>
          <a:r>
            <a:rPr kumimoji="1" lang="ja-JP" altLang="en-US" sz="1400"/>
            <a:t>水色セルに記入してください。（</a:t>
          </a:r>
          <a:r>
            <a:rPr kumimoji="1" lang="ja-JP" altLang="en-US" sz="1400" u="sng"/>
            <a:t>水色セル以外については変更等しないでください。</a:t>
          </a:r>
          <a:r>
            <a:rPr kumimoji="1" lang="ja-JP" altLang="en-US" sz="1400"/>
            <a:t>）</a:t>
          </a:r>
          <a:endParaRPr kumimoji="1" lang="en-US" altLang="ja-JP" sz="1400"/>
        </a:p>
        <a:p>
          <a:pPr algn="l"/>
          <a:endParaRPr kumimoji="1" lang="en-US" altLang="ja-JP" sz="14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。消費税区分が「税込（課税）」となるものは、</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消費税相当額の有無／消費税区分</a:t>
          </a:r>
          <a:r>
            <a:rPr kumimoji="1" lang="ja-JP" altLang="en-US" sz="1100">
              <a:solidFill>
                <a:schemeClr val="lt1"/>
              </a:solidFill>
              <a:effectLst/>
              <a:latin typeface="+mn-lt"/>
              <a:ea typeface="+mn-ea"/>
              <a:cs typeface="+mn-cs"/>
            </a:rPr>
            <a:t>を入力すると自動入力されます。「</a:t>
          </a:r>
          <a:r>
            <a:rPr kumimoji="1" lang="ja-JP" altLang="ja-JP" sz="1100">
              <a:solidFill>
                <a:schemeClr val="lt1"/>
              </a:solidFill>
              <a:effectLst/>
              <a:latin typeface="+mn-lt"/>
              <a:ea typeface="+mn-ea"/>
              <a:cs typeface="+mn-cs"/>
            </a:rPr>
            <a:t>要</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合計が</a:t>
          </a:r>
          <a:r>
            <a:rPr lang="ja-JP" altLang="ja-JP" sz="1100" b="0" i="0">
              <a:solidFill>
                <a:schemeClr val="lt1"/>
              </a:solidFill>
              <a:effectLst/>
              <a:latin typeface="+mn-lt"/>
              <a:ea typeface="+mn-ea"/>
              <a:cs typeface="+mn-cs"/>
            </a:rPr>
            <a:t>消費税相当額計上対象額に表示され</a:t>
          </a:r>
          <a:r>
            <a:rPr lang="ja-JP" altLang="ja-JP"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en-US" u="sng">
              <a:effectLst/>
            </a:rPr>
            <a:t>」を選択してください。</a:t>
          </a:r>
          <a:endParaRPr lang="ja-JP" altLang="ja-JP" u="sng">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a:t>
          </a:r>
          <a:r>
            <a:rPr kumimoji="1" lang="ja-JP" altLang="en-US"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en-US" sz="1100">
              <a:solidFill>
                <a:schemeClr val="lt1"/>
              </a:solidFill>
              <a:effectLst/>
              <a:latin typeface="+mn-lt"/>
              <a:ea typeface="+mn-ea"/>
              <a:cs typeface="+mn-cs"/>
            </a:rPr>
            <a:t>担当者にご相談ください。</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66675</xdr:colOff>
      <xdr:row>0</xdr:row>
      <xdr:rowOff>47623</xdr:rowOff>
    </xdr:from>
    <xdr:to>
      <xdr:col>17</xdr:col>
      <xdr:colOff>428625</xdr:colOff>
      <xdr:row>41</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687050" y="47623"/>
          <a:ext cx="6534150" cy="92868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104775</xdr:colOff>
      <xdr:row>0</xdr:row>
      <xdr:rowOff>57150</xdr:rowOff>
    </xdr:from>
    <xdr:to>
      <xdr:col>28</xdr:col>
      <xdr:colOff>133350</xdr:colOff>
      <xdr:row>23</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3230225" y="57150"/>
          <a:ext cx="8943975" cy="6267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114301</xdr:colOff>
      <xdr:row>0</xdr:row>
      <xdr:rowOff>95250</xdr:rowOff>
    </xdr:from>
    <xdr:to>
      <xdr:col>22</xdr:col>
      <xdr:colOff>228601</xdr:colOff>
      <xdr:row>29</xdr:row>
      <xdr:rowOff>38100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734551" y="95250"/>
          <a:ext cx="11468100" cy="6467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accent6">
                  <a:lumMod val="60000"/>
                  <a:lumOff val="40000"/>
                </a:schemeClr>
              </a:solidFill>
              <a:effectLst/>
            </a:rPr>
            <a:t>従事</a:t>
          </a:r>
          <a:r>
            <a:rPr lang="ja-JP" altLang="en-US">
              <a:effectLst/>
            </a:rPr>
            <a:t>率／</a:t>
          </a:r>
          <a:r>
            <a:rPr lang="ja-JP" altLang="en-US" b="1" i="1" u="sng">
              <a:effectLst/>
            </a:rPr>
            <a:t>人件費を計上する期間（支払月数）における</a:t>
          </a:r>
          <a:r>
            <a:rPr lang="ja-JP" altLang="en-US">
              <a:effectLst/>
            </a:rPr>
            <a:t>当事業への従事率を入力してください。専従の場合は１００と入力してください。</a:t>
          </a:r>
          <a:br>
            <a:rPr lang="en-US" altLang="ja-JP">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1</a:t>
          </a:r>
          <a:r>
            <a:rPr lang="ja-JP" altLang="en-US">
              <a:solidFill>
                <a:schemeClr val="accent6">
                  <a:lumMod val="60000"/>
                  <a:lumOff val="40000"/>
                </a:schemeClr>
              </a:solidFill>
              <a:effectLst/>
            </a:rPr>
            <a:t>：４月～</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月は当事業のみに従事するが、１月～</a:t>
          </a:r>
          <a:r>
            <a:rPr lang="en-US" altLang="ja-JP">
              <a:solidFill>
                <a:schemeClr val="accent6">
                  <a:lumMod val="60000"/>
                  <a:lumOff val="40000"/>
                </a:schemeClr>
              </a:solidFill>
              <a:effectLst/>
            </a:rPr>
            <a:t>3</a:t>
          </a:r>
          <a:r>
            <a:rPr lang="ja-JP" altLang="en-US">
              <a:solidFill>
                <a:schemeClr val="accent6">
                  <a:lumMod val="60000"/>
                  <a:lumOff val="40000"/>
                </a:schemeClr>
              </a:solidFill>
              <a:effectLst/>
            </a:rPr>
            <a:t>月は本事業には一切参加しない。</a:t>
          </a:r>
          <a:br>
            <a:rPr lang="ja-JP" altLang="en-US">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支払月数９、従事率１００</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としてください。</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2</a:t>
          </a:r>
          <a:r>
            <a:rPr lang="ja-JP" altLang="en-US">
              <a:solidFill>
                <a:schemeClr val="accent6">
                  <a:lumMod val="60000"/>
                  <a:lumOff val="40000"/>
                </a:schemeClr>
              </a:solidFill>
              <a:effectLst/>
            </a:rPr>
            <a:t>：年間を通じて当事業に従事するが、その割合は</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％である。</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、従事率</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としてください。</a:t>
          </a:r>
          <a:endParaRPr lang="en-US" altLang="ja-JP">
            <a:solidFill>
              <a:schemeClr val="accent6">
                <a:lumMod val="60000"/>
                <a:lumOff val="40000"/>
              </a:schemeClr>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0</xdr:row>
      <xdr:rowOff>28575</xdr:rowOff>
    </xdr:from>
    <xdr:to>
      <xdr:col>14</xdr:col>
      <xdr:colOff>285750</xdr:colOff>
      <xdr:row>27</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53500" y="28575"/>
          <a:ext cx="6772275" cy="6276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104775</xdr:colOff>
      <xdr:row>1</xdr:row>
      <xdr:rowOff>66675</xdr:rowOff>
    </xdr:from>
    <xdr:to>
      <xdr:col>15</xdr:col>
      <xdr:colOff>152400</xdr:colOff>
      <xdr:row>29</xdr:row>
      <xdr:rowOff>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9677400" y="247650"/>
          <a:ext cx="5534025" cy="6810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G17"/>
  <sheetViews>
    <sheetView workbookViewId="0">
      <selection activeCell="A2" sqref="A2:B2"/>
    </sheetView>
  </sheetViews>
  <sheetFormatPr defaultColWidth="9" defaultRowHeight="13" x14ac:dyDescent="0.2"/>
  <cols>
    <col min="1" max="1" width="5.90625" style="153" customWidth="1"/>
    <col min="2" max="2" width="16.90625" style="153" customWidth="1"/>
    <col min="3" max="3" width="19.36328125" style="153" customWidth="1"/>
    <col min="4" max="4" width="14.08984375" style="153" customWidth="1"/>
    <col min="5" max="5" width="12.6328125" style="153" customWidth="1"/>
    <col min="6" max="6" width="16.36328125" style="153" customWidth="1"/>
    <col min="7" max="7" width="13.90625" style="153" customWidth="1"/>
    <col min="8" max="16384" width="9" style="153"/>
  </cols>
  <sheetData>
    <row r="1" spans="1:7" ht="14" x14ac:dyDescent="0.2">
      <c r="A1" s="430"/>
      <c r="B1" s="430"/>
      <c r="C1" s="430"/>
      <c r="D1" s="430"/>
      <c r="E1" s="430"/>
      <c r="F1" s="430"/>
    </row>
    <row r="2" spans="1:7" ht="14" x14ac:dyDescent="0.2">
      <c r="A2" s="431" t="s">
        <v>190</v>
      </c>
      <c r="B2" s="431"/>
      <c r="C2" s="432"/>
      <c r="D2" s="432"/>
      <c r="E2" s="432"/>
      <c r="F2" s="199" t="s">
        <v>191</v>
      </c>
    </row>
    <row r="3" spans="1:7" ht="39" x14ac:dyDescent="0.2">
      <c r="A3" s="433" t="s">
        <v>192</v>
      </c>
      <c r="B3" s="433"/>
      <c r="C3" s="200" t="s">
        <v>193</v>
      </c>
      <c r="D3" s="201" t="s">
        <v>209</v>
      </c>
      <c r="E3" s="205" t="s">
        <v>210</v>
      </c>
      <c r="F3" s="200" t="s">
        <v>194</v>
      </c>
    </row>
    <row r="4" spans="1:7" x14ac:dyDescent="0.2">
      <c r="A4" s="437" t="s">
        <v>195</v>
      </c>
      <c r="B4" s="438" t="s">
        <v>196</v>
      </c>
      <c r="C4" s="202" t="s">
        <v>197</v>
      </c>
      <c r="D4" s="203">
        <f>【鑑】経費等内訳書!E22</f>
        <v>4080000</v>
      </c>
      <c r="E4" s="206">
        <v>0</v>
      </c>
      <c r="F4" s="207">
        <f>D4+D5+E4+E5</f>
        <v>4929000</v>
      </c>
    </row>
    <row r="5" spans="1:7" x14ac:dyDescent="0.2">
      <c r="A5" s="437"/>
      <c r="B5" s="438"/>
      <c r="C5" s="202" t="s">
        <v>198</v>
      </c>
      <c r="D5" s="203">
        <f>【鑑】経費等内訳書!E23</f>
        <v>849000</v>
      </c>
      <c r="E5" s="206">
        <v>0</v>
      </c>
      <c r="F5" s="208"/>
    </row>
    <row r="6" spans="1:7" x14ac:dyDescent="0.2">
      <c r="A6" s="437"/>
      <c r="B6" s="204" t="s">
        <v>199</v>
      </c>
      <c r="C6" s="204" t="s">
        <v>199</v>
      </c>
      <c r="D6" s="203">
        <f>【鑑】経費等内訳書!E24</f>
        <v>410000</v>
      </c>
      <c r="E6" s="206">
        <v>0</v>
      </c>
      <c r="F6" s="203">
        <f>D6+E6</f>
        <v>410000</v>
      </c>
    </row>
    <row r="7" spans="1:7" x14ac:dyDescent="0.2">
      <c r="A7" s="437"/>
      <c r="B7" s="438" t="s">
        <v>200</v>
      </c>
      <c r="C7" s="202" t="s">
        <v>201</v>
      </c>
      <c r="D7" s="203">
        <f>【鑑】経費等内訳書!E25</f>
        <v>15542194</v>
      </c>
      <c r="E7" s="206">
        <v>0</v>
      </c>
      <c r="F7" s="207">
        <f>D7+E7+D8+E8</f>
        <v>15559194</v>
      </c>
    </row>
    <row r="8" spans="1:7" x14ac:dyDescent="0.2">
      <c r="A8" s="437"/>
      <c r="B8" s="438"/>
      <c r="C8" s="202" t="s">
        <v>202</v>
      </c>
      <c r="D8" s="203">
        <f>【鑑】経費等内訳書!E26</f>
        <v>17000</v>
      </c>
      <c r="E8" s="206">
        <v>0</v>
      </c>
      <c r="F8" s="208"/>
    </row>
    <row r="9" spans="1:7" x14ac:dyDescent="0.2">
      <c r="A9" s="437"/>
      <c r="B9" s="438" t="s">
        <v>203</v>
      </c>
      <c r="C9" s="202" t="s">
        <v>204</v>
      </c>
      <c r="D9" s="203">
        <f>【鑑】経費等内訳書!E27</f>
        <v>2500000</v>
      </c>
      <c r="E9" s="206">
        <v>0</v>
      </c>
      <c r="F9" s="207">
        <f>D9+E9+D10+E10+D11+E11</f>
        <v>4142325</v>
      </c>
    </row>
    <row r="10" spans="1:7" x14ac:dyDescent="0.2">
      <c r="A10" s="437"/>
      <c r="B10" s="438"/>
      <c r="C10" s="202" t="s">
        <v>203</v>
      </c>
      <c r="D10" s="203">
        <f>【鑑】経費等内訳書!E28</f>
        <v>401600</v>
      </c>
      <c r="E10" s="206">
        <v>0</v>
      </c>
      <c r="F10" s="209"/>
    </row>
    <row r="11" spans="1:7" ht="26" x14ac:dyDescent="0.2">
      <c r="A11" s="437"/>
      <c r="B11" s="438"/>
      <c r="C11" s="204" t="s">
        <v>205</v>
      </c>
      <c r="D11" s="203">
        <f>【鑑】経費等内訳書!E29</f>
        <v>1240725</v>
      </c>
      <c r="E11" s="206">
        <v>0</v>
      </c>
      <c r="F11" s="208"/>
    </row>
    <row r="12" spans="1:7" x14ac:dyDescent="0.2">
      <c r="A12" s="434" t="s">
        <v>206</v>
      </c>
      <c r="B12" s="434"/>
      <c r="C12" s="434"/>
      <c r="D12" s="203">
        <f>SUM(D4:D11)</f>
        <v>25040519</v>
      </c>
      <c r="E12" s="206">
        <v>0</v>
      </c>
      <c r="F12" s="203">
        <f>SUM(F4:F11)</f>
        <v>25040519</v>
      </c>
    </row>
    <row r="13" spans="1:7" x14ac:dyDescent="0.2">
      <c r="A13" s="435" t="s">
        <v>208</v>
      </c>
      <c r="B13" s="435"/>
      <c r="C13" s="436"/>
      <c r="D13" s="203">
        <f>【鑑】経費等内訳書!F31</f>
        <v>7512155</v>
      </c>
      <c r="E13" s="206">
        <v>0</v>
      </c>
      <c r="F13" s="203">
        <f>D13+E13</f>
        <v>7512155</v>
      </c>
    </row>
    <row r="14" spans="1:7" x14ac:dyDescent="0.2">
      <c r="A14" s="434" t="s">
        <v>207</v>
      </c>
      <c r="B14" s="434"/>
      <c r="C14" s="434"/>
      <c r="D14" s="203">
        <f>SUM(D12:D13)</f>
        <v>32552674</v>
      </c>
      <c r="E14" s="206">
        <v>0</v>
      </c>
      <c r="F14" s="203">
        <f>SUM(F12:F13)</f>
        <v>32552674</v>
      </c>
    </row>
    <row r="15" spans="1:7" x14ac:dyDescent="0.2">
      <c r="G15" s="154"/>
    </row>
    <row r="16" spans="1:7" ht="16.5" x14ac:dyDescent="0.2">
      <c r="G16" s="155"/>
    </row>
    <row r="17" spans="7:7" x14ac:dyDescent="0.2">
      <c r="G17" s="154"/>
    </row>
  </sheetData>
  <sheetProtection algorithmName="SHA-512" hashValue="Do6rDrUglWwQdV3VF14jRtYRq+fNg5f+T/o1DOM5hIcgXxevUgTpReQq/Z81lWz3titssXf4ooKMJwsdwHD9kw==" saltValue="sZWYI7Yqut5Wu834mQXo+Q==" spinCount="100000" sheet="1" formatCells="0" formatColumns="0" formatRows="0"/>
  <mergeCells count="11">
    <mergeCell ref="A1:F1"/>
    <mergeCell ref="A2:B2"/>
    <mergeCell ref="C2:E2"/>
    <mergeCell ref="A3:B3"/>
    <mergeCell ref="A14:C14"/>
    <mergeCell ref="A13:C13"/>
    <mergeCell ref="A4:A11"/>
    <mergeCell ref="B4:B5"/>
    <mergeCell ref="B7:B8"/>
    <mergeCell ref="B9:B11"/>
    <mergeCell ref="A12:C12"/>
  </mergeCells>
  <phoneticPr fontId="18"/>
  <pageMargins left="0.7" right="0.7" top="0.75" bottom="0.75" header="0.3" footer="0.3"/>
  <pageSetup paperSize="9" scale="95" orientation="portrait" r:id="rId1"/>
  <headerFooter>
    <oddFooter>&amp;L2019年4月改訂</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K36"/>
  <sheetViews>
    <sheetView workbookViewId="0">
      <selection activeCell="A5" sqref="A5"/>
    </sheetView>
  </sheetViews>
  <sheetFormatPr defaultColWidth="9" defaultRowHeight="14" x14ac:dyDescent="0.2"/>
  <cols>
    <col min="1" max="1" width="15.6328125" style="1" customWidth="1"/>
    <col min="2" max="2" width="48.453125" style="1" customWidth="1"/>
    <col min="3" max="3" width="14.453125" style="24" customWidth="1"/>
    <col min="4" max="4" width="8.90625" style="24" customWidth="1"/>
    <col min="5" max="5" width="14.90625" style="24" customWidth="1"/>
    <col min="6" max="6" width="6.08984375" style="24" customWidth="1"/>
    <col min="7" max="7" width="17" style="7" customWidth="1"/>
    <col min="8" max="16384" width="9" style="1"/>
  </cols>
  <sheetData>
    <row r="1" spans="1:11" s="51" customFormat="1" x14ac:dyDescent="0.2">
      <c r="A1" s="51" t="s">
        <v>188</v>
      </c>
      <c r="H1" s="4"/>
      <c r="J1" s="2"/>
      <c r="K1" s="10"/>
    </row>
    <row r="2" spans="1:11" ht="17.25" customHeight="1" thickBot="1" x14ac:dyDescent="0.25">
      <c r="A2" s="1" t="s">
        <v>15</v>
      </c>
      <c r="G2" s="3" t="s">
        <v>46</v>
      </c>
    </row>
    <row r="3" spans="1:11" ht="14.25" customHeight="1" x14ac:dyDescent="0.2">
      <c r="A3" s="541" t="s">
        <v>2</v>
      </c>
      <c r="B3" s="521" t="s">
        <v>18</v>
      </c>
      <c r="C3" s="496" t="s">
        <v>116</v>
      </c>
      <c r="D3" s="496"/>
      <c r="E3" s="536" t="s">
        <v>185</v>
      </c>
      <c r="F3" s="517" t="s">
        <v>115</v>
      </c>
      <c r="G3" s="539" t="s">
        <v>0</v>
      </c>
    </row>
    <row r="4" spans="1:11" s="24" customFormat="1" ht="14.25" customHeight="1" thickBot="1" x14ac:dyDescent="0.25">
      <c r="A4" s="535"/>
      <c r="B4" s="522"/>
      <c r="C4" s="52" t="s">
        <v>107</v>
      </c>
      <c r="D4" s="52" t="s">
        <v>110</v>
      </c>
      <c r="E4" s="538"/>
      <c r="F4" s="518"/>
      <c r="G4" s="540"/>
    </row>
    <row r="5" spans="1:11" s="10" customFormat="1" ht="17.25" customHeight="1" x14ac:dyDescent="0.2">
      <c r="A5" s="82" t="s">
        <v>56</v>
      </c>
      <c r="B5" s="103" t="s">
        <v>187</v>
      </c>
      <c r="C5" s="103">
        <v>2500</v>
      </c>
      <c r="D5" s="103">
        <v>2</v>
      </c>
      <c r="E5" s="152" t="s">
        <v>180</v>
      </c>
      <c r="F5" s="68" t="str">
        <f>IF(E5="課税対象外","要","不要")</f>
        <v>要</v>
      </c>
      <c r="G5" s="65">
        <f>ROUNDDOWN(C5*D5,0)</f>
        <v>5000</v>
      </c>
      <c r="H5" s="20"/>
    </row>
    <row r="6" spans="1:11" s="9" customFormat="1" ht="17.25" customHeight="1" x14ac:dyDescent="0.2">
      <c r="A6" s="139" t="s">
        <v>56</v>
      </c>
      <c r="B6" s="159" t="s">
        <v>156</v>
      </c>
      <c r="C6" s="159">
        <v>12000</v>
      </c>
      <c r="D6" s="159">
        <v>1</v>
      </c>
      <c r="E6" s="141" t="s">
        <v>179</v>
      </c>
      <c r="F6" s="69" t="str">
        <f t="shared" ref="F6:F27" si="0">IF(E6="課税対象外","要","不要")</f>
        <v>不要</v>
      </c>
      <c r="G6" s="65">
        <f t="shared" ref="G6:G27" si="1">ROUNDDOWN(C6*D6,0)</f>
        <v>12000</v>
      </c>
    </row>
    <row r="7" spans="1:11" s="9" customFormat="1" ht="17.25" customHeight="1" x14ac:dyDescent="0.2">
      <c r="A7" s="90"/>
      <c r="B7" s="140"/>
      <c r="C7" s="140"/>
      <c r="D7" s="140"/>
      <c r="E7" s="141"/>
      <c r="F7" s="151" t="str">
        <f t="shared" si="0"/>
        <v>不要</v>
      </c>
      <c r="G7" s="65">
        <f t="shared" si="1"/>
        <v>0</v>
      </c>
    </row>
    <row r="8" spans="1:11" s="26" customFormat="1" ht="17.25" customHeight="1" x14ac:dyDescent="0.2">
      <c r="A8" s="90"/>
      <c r="B8" s="140"/>
      <c r="C8" s="140"/>
      <c r="D8" s="140"/>
      <c r="E8" s="141"/>
      <c r="F8" s="151" t="str">
        <f t="shared" si="0"/>
        <v>不要</v>
      </c>
      <c r="G8" s="65">
        <f t="shared" si="1"/>
        <v>0</v>
      </c>
    </row>
    <row r="9" spans="1:11" s="26" customFormat="1" ht="17.25" customHeight="1" x14ac:dyDescent="0.2">
      <c r="A9" s="90"/>
      <c r="B9" s="140"/>
      <c r="C9" s="140"/>
      <c r="D9" s="140"/>
      <c r="E9" s="141"/>
      <c r="F9" s="151" t="str">
        <f t="shared" si="0"/>
        <v>不要</v>
      </c>
      <c r="G9" s="65">
        <f t="shared" si="1"/>
        <v>0</v>
      </c>
    </row>
    <row r="10" spans="1:11" s="26" customFormat="1" ht="17.25" customHeight="1" x14ac:dyDescent="0.2">
      <c r="A10" s="90"/>
      <c r="B10" s="140"/>
      <c r="C10" s="140"/>
      <c r="D10" s="140"/>
      <c r="E10" s="141"/>
      <c r="F10" s="151" t="str">
        <f t="shared" si="0"/>
        <v>不要</v>
      </c>
      <c r="G10" s="65">
        <f t="shared" si="1"/>
        <v>0</v>
      </c>
    </row>
    <row r="11" spans="1:11" s="26" customFormat="1" ht="17.25" customHeight="1" x14ac:dyDescent="0.2">
      <c r="A11" s="90"/>
      <c r="B11" s="140"/>
      <c r="C11" s="140"/>
      <c r="D11" s="140"/>
      <c r="E11" s="141"/>
      <c r="F11" s="151" t="str">
        <f t="shared" si="0"/>
        <v>不要</v>
      </c>
      <c r="G11" s="65">
        <f t="shared" si="1"/>
        <v>0</v>
      </c>
    </row>
    <row r="12" spans="1:11" s="26" customFormat="1" ht="17.25" customHeight="1" x14ac:dyDescent="0.2">
      <c r="A12" s="90"/>
      <c r="B12" s="140"/>
      <c r="C12" s="140"/>
      <c r="D12" s="140"/>
      <c r="E12" s="141"/>
      <c r="F12" s="151" t="str">
        <f t="shared" si="0"/>
        <v>不要</v>
      </c>
      <c r="G12" s="65">
        <f t="shared" si="1"/>
        <v>0</v>
      </c>
    </row>
    <row r="13" spans="1:11" s="26" customFormat="1" ht="17.25" customHeight="1" x14ac:dyDescent="0.2">
      <c r="A13" s="90"/>
      <c r="B13" s="140"/>
      <c r="C13" s="140"/>
      <c r="D13" s="140"/>
      <c r="E13" s="141"/>
      <c r="F13" s="151" t="str">
        <f t="shared" si="0"/>
        <v>不要</v>
      </c>
      <c r="G13" s="65">
        <f t="shared" si="1"/>
        <v>0</v>
      </c>
    </row>
    <row r="14" spans="1:11" s="26" customFormat="1" ht="17.25" customHeight="1" x14ac:dyDescent="0.2">
      <c r="A14" s="90"/>
      <c r="B14" s="140"/>
      <c r="C14" s="140"/>
      <c r="D14" s="140"/>
      <c r="E14" s="141"/>
      <c r="F14" s="151" t="str">
        <f t="shared" si="0"/>
        <v>不要</v>
      </c>
      <c r="G14" s="65">
        <f t="shared" si="1"/>
        <v>0</v>
      </c>
    </row>
    <row r="15" spans="1:11" s="51" customFormat="1" ht="17.25" customHeight="1" x14ac:dyDescent="0.2">
      <c r="A15" s="90"/>
      <c r="B15" s="140"/>
      <c r="C15" s="140"/>
      <c r="D15" s="140"/>
      <c r="E15" s="141"/>
      <c r="F15" s="151" t="str">
        <f>IF(E15="課税対象外","要","不要")</f>
        <v>不要</v>
      </c>
      <c r="G15" s="65">
        <f>ROUNDDOWN(C15*D15,0)</f>
        <v>0</v>
      </c>
    </row>
    <row r="16" spans="1:11" s="51" customFormat="1" ht="17.25" customHeight="1" x14ac:dyDescent="0.2">
      <c r="A16" s="90"/>
      <c r="B16" s="140"/>
      <c r="C16" s="140"/>
      <c r="D16" s="140"/>
      <c r="E16" s="141"/>
      <c r="F16" s="151" t="str">
        <f>IF(E16="課税対象外","要","不要")</f>
        <v>不要</v>
      </c>
      <c r="G16" s="65">
        <f>ROUNDDOWN(C16*D16,0)</f>
        <v>0</v>
      </c>
    </row>
    <row r="17" spans="1:7" s="51" customFormat="1" ht="17.25" customHeight="1" x14ac:dyDescent="0.2">
      <c r="A17" s="90"/>
      <c r="B17" s="140"/>
      <c r="C17" s="140"/>
      <c r="D17" s="140"/>
      <c r="E17" s="141"/>
      <c r="F17" s="151" t="str">
        <f>IF(E17="課税対象外","要","不要")</f>
        <v>不要</v>
      </c>
      <c r="G17" s="65">
        <f>ROUNDDOWN(C17*D17,0)</f>
        <v>0</v>
      </c>
    </row>
    <row r="18" spans="1:7" s="26" customFormat="1" ht="17.25" customHeight="1" x14ac:dyDescent="0.2">
      <c r="A18" s="90"/>
      <c r="B18" s="140"/>
      <c r="C18" s="140"/>
      <c r="D18" s="140"/>
      <c r="E18" s="141"/>
      <c r="F18" s="151" t="str">
        <f t="shared" si="0"/>
        <v>不要</v>
      </c>
      <c r="G18" s="65">
        <f t="shared" si="1"/>
        <v>0</v>
      </c>
    </row>
    <row r="19" spans="1:7" s="26" customFormat="1" ht="17.25" customHeight="1" x14ac:dyDescent="0.2">
      <c r="A19" s="90"/>
      <c r="B19" s="140"/>
      <c r="C19" s="140"/>
      <c r="D19" s="140"/>
      <c r="E19" s="141"/>
      <c r="F19" s="151" t="str">
        <f t="shared" si="0"/>
        <v>不要</v>
      </c>
      <c r="G19" s="65">
        <f t="shared" si="1"/>
        <v>0</v>
      </c>
    </row>
    <row r="20" spans="1:7" s="26" customFormat="1" ht="17.25" customHeight="1" x14ac:dyDescent="0.2">
      <c r="A20" s="90"/>
      <c r="B20" s="140"/>
      <c r="C20" s="140"/>
      <c r="D20" s="140"/>
      <c r="E20" s="141"/>
      <c r="F20" s="151" t="str">
        <f t="shared" si="0"/>
        <v>不要</v>
      </c>
      <c r="G20" s="65">
        <f t="shared" si="1"/>
        <v>0</v>
      </c>
    </row>
    <row r="21" spans="1:7" s="51" customFormat="1" ht="17.25" customHeight="1" x14ac:dyDescent="0.2">
      <c r="A21" s="90"/>
      <c r="B21" s="140"/>
      <c r="C21" s="140"/>
      <c r="D21" s="140"/>
      <c r="E21" s="141"/>
      <c r="F21" s="151" t="str">
        <f>IF(E21="課税対象外","要","不要")</f>
        <v>不要</v>
      </c>
      <c r="G21" s="65">
        <f>ROUNDDOWN(C21*D21,0)</f>
        <v>0</v>
      </c>
    </row>
    <row r="22" spans="1:7" s="26" customFormat="1" ht="17.25" customHeight="1" x14ac:dyDescent="0.2">
      <c r="A22" s="90"/>
      <c r="B22" s="140"/>
      <c r="C22" s="140"/>
      <c r="D22" s="140"/>
      <c r="E22" s="141"/>
      <c r="F22" s="151" t="str">
        <f t="shared" si="0"/>
        <v>不要</v>
      </c>
      <c r="G22" s="65">
        <f t="shared" si="1"/>
        <v>0</v>
      </c>
    </row>
    <row r="23" spans="1:7" s="9" customFormat="1" ht="17.25" customHeight="1" x14ac:dyDescent="0.2">
      <c r="A23" s="90"/>
      <c r="B23" s="140"/>
      <c r="C23" s="140"/>
      <c r="D23" s="140"/>
      <c r="E23" s="141"/>
      <c r="F23" s="151" t="str">
        <f t="shared" si="0"/>
        <v>不要</v>
      </c>
      <c r="G23" s="65">
        <f t="shared" si="1"/>
        <v>0</v>
      </c>
    </row>
    <row r="24" spans="1:7" s="9" customFormat="1" ht="17.25" customHeight="1" x14ac:dyDescent="0.2">
      <c r="A24" s="90"/>
      <c r="B24" s="140"/>
      <c r="C24" s="140"/>
      <c r="D24" s="140"/>
      <c r="E24" s="141"/>
      <c r="F24" s="151" t="str">
        <f t="shared" si="0"/>
        <v>不要</v>
      </c>
      <c r="G24" s="65">
        <f t="shared" si="1"/>
        <v>0</v>
      </c>
    </row>
    <row r="25" spans="1:7" s="9" customFormat="1" ht="17.25" customHeight="1" x14ac:dyDescent="0.2">
      <c r="A25" s="90"/>
      <c r="B25" s="140"/>
      <c r="C25" s="140"/>
      <c r="D25" s="140"/>
      <c r="E25" s="141"/>
      <c r="F25" s="151" t="str">
        <f t="shared" si="0"/>
        <v>不要</v>
      </c>
      <c r="G25" s="65">
        <f t="shared" si="1"/>
        <v>0</v>
      </c>
    </row>
    <row r="26" spans="1:7" s="9" customFormat="1" ht="17.25" customHeight="1" x14ac:dyDescent="0.2">
      <c r="A26" s="90"/>
      <c r="B26" s="140"/>
      <c r="C26" s="140"/>
      <c r="D26" s="140"/>
      <c r="E26" s="141"/>
      <c r="F26" s="151" t="str">
        <f t="shared" si="0"/>
        <v>不要</v>
      </c>
      <c r="G26" s="65">
        <f t="shared" si="1"/>
        <v>0</v>
      </c>
    </row>
    <row r="27" spans="1:7" s="9" customFormat="1" ht="17.25" customHeight="1" thickBot="1" x14ac:dyDescent="0.25">
      <c r="A27" s="97"/>
      <c r="B27" s="230"/>
      <c r="C27" s="230"/>
      <c r="D27" s="230"/>
      <c r="E27" s="231"/>
      <c r="F27" s="232" t="str">
        <f t="shared" si="0"/>
        <v>不要</v>
      </c>
      <c r="G27" s="221">
        <f t="shared" si="1"/>
        <v>0</v>
      </c>
    </row>
    <row r="28" spans="1:7" ht="17.25" customHeight="1" thickTop="1" thickBot="1" x14ac:dyDescent="0.25">
      <c r="A28" s="531" t="s">
        <v>258</v>
      </c>
      <c r="B28" s="532"/>
      <c r="C28" s="226"/>
      <c r="D28" s="226"/>
      <c r="E28" s="226"/>
      <c r="F28" s="226"/>
      <c r="G28" s="222">
        <f>SUM(G5:G27)</f>
        <v>17000</v>
      </c>
    </row>
    <row r="29" spans="1:7" s="26" customFormat="1" ht="17.25" customHeight="1" x14ac:dyDescent="0.2">
      <c r="A29" s="27"/>
      <c r="B29" s="27"/>
      <c r="C29" s="27"/>
      <c r="D29" s="27"/>
      <c r="E29" s="27"/>
      <c r="F29" s="54" t="s">
        <v>256</v>
      </c>
      <c r="G29" s="28">
        <f>SUMIF(F5:F27,"要",G5:G27)</f>
        <v>5000</v>
      </c>
    </row>
    <row r="30" spans="1:7" ht="17.25" customHeight="1" x14ac:dyDescent="0.2">
      <c r="A30" s="11" t="s">
        <v>51</v>
      </c>
      <c r="F30" s="51"/>
      <c r="G30" s="51"/>
    </row>
    <row r="31" spans="1:7" ht="17.25" customHeight="1" x14ac:dyDescent="0.2"/>
    <row r="32" spans="1:7" ht="17.25" customHeight="1" x14ac:dyDescent="0.2"/>
    <row r="33" ht="17.25" customHeight="1" x14ac:dyDescent="0.2"/>
    <row r="34" ht="17.25" customHeight="1" x14ac:dyDescent="0.2"/>
    <row r="35" ht="17.25" customHeight="1" x14ac:dyDescent="0.2"/>
    <row r="36" ht="17.25" customHeight="1" x14ac:dyDescent="0.2"/>
  </sheetData>
  <sheetProtection algorithmName="SHA-512" hashValue="y5QJejyLEepkMuhbuOrEMR+5VOZXusmdsRrslUSuoa53340DNV8iisIN0+qUwkJrCz8qWHCM1m7ibJq18vf6QQ==" saltValue="A6U/t8CWeJmHoF9BHEcS1w==" spinCount="100000" sheet="1"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8"/>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I43"/>
  <sheetViews>
    <sheetView workbookViewId="0">
      <selection activeCell="A5" sqref="A5"/>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59" customWidth="1"/>
    <col min="6" max="6" width="13.90625" style="33" bestFit="1" customWidth="1"/>
    <col min="7" max="7" width="4.90625" style="33" customWidth="1"/>
    <col min="8" max="8" width="17.6328125" style="7" customWidth="1"/>
    <col min="9" max="9" width="8.08984375" style="1" bestFit="1" customWidth="1"/>
    <col min="10" max="16384" width="9" style="1"/>
  </cols>
  <sheetData>
    <row r="1" spans="1:9" s="51" customFormat="1" x14ac:dyDescent="0.2">
      <c r="A1" s="51" t="s">
        <v>189</v>
      </c>
      <c r="E1" s="59"/>
      <c r="H1" s="7"/>
    </row>
    <row r="2" spans="1:9" ht="17.25" customHeight="1" thickBot="1" x14ac:dyDescent="0.25">
      <c r="A2" s="1" t="s">
        <v>21</v>
      </c>
      <c r="H2" s="3" t="s">
        <v>46</v>
      </c>
    </row>
    <row r="3" spans="1:9" ht="17.25" customHeight="1" x14ac:dyDescent="0.2">
      <c r="A3" s="541" t="s">
        <v>1</v>
      </c>
      <c r="B3" s="521" t="s">
        <v>23</v>
      </c>
      <c r="C3" s="496" t="s">
        <v>109</v>
      </c>
      <c r="D3" s="496"/>
      <c r="E3" s="496"/>
      <c r="F3" s="496" t="s">
        <v>184</v>
      </c>
      <c r="G3" s="517" t="s">
        <v>115</v>
      </c>
      <c r="H3" s="539" t="s">
        <v>0</v>
      </c>
    </row>
    <row r="4" spans="1:9" s="10" customFormat="1" ht="17.25" customHeight="1" thickBot="1" x14ac:dyDescent="0.25">
      <c r="A4" s="535"/>
      <c r="B4" s="522"/>
      <c r="C4" s="29" t="s">
        <v>107</v>
      </c>
      <c r="D4" s="29" t="s">
        <v>108</v>
      </c>
      <c r="E4" s="30" t="s">
        <v>117</v>
      </c>
      <c r="F4" s="516"/>
      <c r="G4" s="518"/>
      <c r="H4" s="540"/>
      <c r="I4" s="20"/>
    </row>
    <row r="5" spans="1:9" s="9" customFormat="1" ht="17.25" customHeight="1" x14ac:dyDescent="0.2">
      <c r="A5" s="82" t="s">
        <v>181</v>
      </c>
      <c r="B5" s="152" t="s">
        <v>182</v>
      </c>
      <c r="C5" s="102">
        <v>1500000</v>
      </c>
      <c r="D5" s="142">
        <v>1</v>
      </c>
      <c r="E5" s="146" t="s">
        <v>137</v>
      </c>
      <c r="F5" s="119" t="s">
        <v>179</v>
      </c>
      <c r="G5" s="64" t="str">
        <f>IF(F5="課税対象外","要","不要")</f>
        <v>不要</v>
      </c>
      <c r="H5" s="65">
        <f>ROUNDDOWN(C5*D5,0)</f>
        <v>1500000</v>
      </c>
    </row>
    <row r="6" spans="1:9" s="51" customFormat="1" ht="17.25" customHeight="1" x14ac:dyDescent="0.2">
      <c r="A6" s="82" t="s">
        <v>149</v>
      </c>
      <c r="B6" s="83" t="s">
        <v>150</v>
      </c>
      <c r="C6" s="135">
        <v>500000</v>
      </c>
      <c r="D6" s="142">
        <v>2</v>
      </c>
      <c r="E6" s="87" t="s">
        <v>141</v>
      </c>
      <c r="F6" s="88" t="s">
        <v>180</v>
      </c>
      <c r="G6" s="66" t="str">
        <f t="shared" ref="G6:G24" si="0">IF(F6="課税対象外","要","不要")</f>
        <v>要</v>
      </c>
      <c r="H6" s="65">
        <f t="shared" ref="H6:H24" si="1">ROUNDDOWN(C6*D6,0)</f>
        <v>1000000</v>
      </c>
    </row>
    <row r="7" spans="1:9" s="51" customFormat="1" ht="17.25" customHeight="1" x14ac:dyDescent="0.2">
      <c r="A7" s="82"/>
      <c r="B7" s="83"/>
      <c r="C7" s="135"/>
      <c r="D7" s="142"/>
      <c r="E7" s="143"/>
      <c r="F7" s="95"/>
      <c r="G7" s="67" t="str">
        <f t="shared" si="0"/>
        <v>不要</v>
      </c>
      <c r="H7" s="65">
        <f t="shared" si="1"/>
        <v>0</v>
      </c>
    </row>
    <row r="8" spans="1:9" s="51" customFormat="1" ht="17.25" customHeight="1" x14ac:dyDescent="0.2">
      <c r="A8" s="82"/>
      <c r="B8" s="83"/>
      <c r="C8" s="135"/>
      <c r="D8" s="142"/>
      <c r="E8" s="143"/>
      <c r="F8" s="95"/>
      <c r="G8" s="67" t="str">
        <f t="shared" si="0"/>
        <v>不要</v>
      </c>
      <c r="H8" s="65">
        <f t="shared" si="1"/>
        <v>0</v>
      </c>
    </row>
    <row r="9" spans="1:9" s="51" customFormat="1" ht="17.25" customHeight="1" x14ac:dyDescent="0.2">
      <c r="A9" s="82"/>
      <c r="B9" s="83"/>
      <c r="C9" s="135"/>
      <c r="D9" s="142"/>
      <c r="E9" s="143"/>
      <c r="F9" s="95"/>
      <c r="G9" s="67" t="str">
        <f t="shared" si="0"/>
        <v>不要</v>
      </c>
      <c r="H9" s="65">
        <f t="shared" si="1"/>
        <v>0</v>
      </c>
    </row>
    <row r="10" spans="1:9" s="51" customFormat="1" ht="17.25" customHeight="1" x14ac:dyDescent="0.2">
      <c r="A10" s="82"/>
      <c r="B10" s="83"/>
      <c r="C10" s="135"/>
      <c r="D10" s="142"/>
      <c r="E10" s="143"/>
      <c r="F10" s="95"/>
      <c r="G10" s="67" t="str">
        <f t="shared" si="0"/>
        <v>不要</v>
      </c>
      <c r="H10" s="65">
        <f t="shared" si="1"/>
        <v>0</v>
      </c>
    </row>
    <row r="11" spans="1:9" s="51" customFormat="1" ht="17.25" customHeight="1" x14ac:dyDescent="0.2">
      <c r="A11" s="90"/>
      <c r="B11" s="144"/>
      <c r="C11" s="135"/>
      <c r="D11" s="142"/>
      <c r="E11" s="143"/>
      <c r="F11" s="95"/>
      <c r="G11" s="67" t="str">
        <f t="shared" ref="G11:G16" si="2">IF(F11="課税対象外","要","不要")</f>
        <v>不要</v>
      </c>
      <c r="H11" s="65">
        <f t="shared" ref="H11:H16" si="3">ROUNDDOWN(C11*D11,0)</f>
        <v>0</v>
      </c>
    </row>
    <row r="12" spans="1:9" s="51" customFormat="1" ht="17.25" customHeight="1" x14ac:dyDescent="0.2">
      <c r="A12" s="82"/>
      <c r="B12" s="83"/>
      <c r="C12" s="135"/>
      <c r="D12" s="142"/>
      <c r="E12" s="143"/>
      <c r="F12" s="95"/>
      <c r="G12" s="67" t="str">
        <f t="shared" si="2"/>
        <v>不要</v>
      </c>
      <c r="H12" s="65">
        <f t="shared" si="3"/>
        <v>0</v>
      </c>
    </row>
    <row r="13" spans="1:9" s="51" customFormat="1" ht="17.25" customHeight="1" x14ac:dyDescent="0.2">
      <c r="A13" s="82"/>
      <c r="B13" s="83"/>
      <c r="C13" s="135"/>
      <c r="D13" s="142"/>
      <c r="E13" s="143"/>
      <c r="F13" s="95"/>
      <c r="G13" s="67" t="str">
        <f t="shared" si="2"/>
        <v>不要</v>
      </c>
      <c r="H13" s="65">
        <f t="shared" si="3"/>
        <v>0</v>
      </c>
    </row>
    <row r="14" spans="1:9" s="51" customFormat="1" ht="17.25" customHeight="1" x14ac:dyDescent="0.2">
      <c r="A14" s="90"/>
      <c r="B14" s="144"/>
      <c r="C14" s="135"/>
      <c r="D14" s="142"/>
      <c r="E14" s="143"/>
      <c r="F14" s="95"/>
      <c r="G14" s="67" t="str">
        <f t="shared" si="2"/>
        <v>不要</v>
      </c>
      <c r="H14" s="65">
        <f t="shared" si="3"/>
        <v>0</v>
      </c>
    </row>
    <row r="15" spans="1:9" s="51" customFormat="1" ht="17.25" customHeight="1" x14ac:dyDescent="0.2">
      <c r="A15" s="90"/>
      <c r="B15" s="144"/>
      <c r="C15" s="135"/>
      <c r="D15" s="142"/>
      <c r="E15" s="143"/>
      <c r="F15" s="95"/>
      <c r="G15" s="67" t="str">
        <f t="shared" si="2"/>
        <v>不要</v>
      </c>
      <c r="H15" s="65">
        <f t="shared" si="3"/>
        <v>0</v>
      </c>
    </row>
    <row r="16" spans="1:9" s="51" customFormat="1" ht="17.25" customHeight="1" x14ac:dyDescent="0.2">
      <c r="A16" s="90"/>
      <c r="B16" s="144"/>
      <c r="C16" s="135"/>
      <c r="D16" s="142"/>
      <c r="E16" s="143"/>
      <c r="F16" s="95"/>
      <c r="G16" s="67" t="str">
        <f t="shared" si="2"/>
        <v>不要</v>
      </c>
      <c r="H16" s="65">
        <f t="shared" si="3"/>
        <v>0</v>
      </c>
    </row>
    <row r="17" spans="1:8" s="51" customFormat="1" ht="17.25" customHeight="1" x14ac:dyDescent="0.2">
      <c r="A17" s="90"/>
      <c r="B17" s="144"/>
      <c r="C17" s="135"/>
      <c r="D17" s="142"/>
      <c r="E17" s="143"/>
      <c r="F17" s="95"/>
      <c r="G17" s="67" t="str">
        <f t="shared" si="0"/>
        <v>不要</v>
      </c>
      <c r="H17" s="65">
        <f t="shared" si="1"/>
        <v>0</v>
      </c>
    </row>
    <row r="18" spans="1:8" s="26" customFormat="1" ht="17.25" customHeight="1" x14ac:dyDescent="0.2">
      <c r="A18" s="82"/>
      <c r="B18" s="83"/>
      <c r="C18" s="135"/>
      <c r="D18" s="142"/>
      <c r="E18" s="143"/>
      <c r="F18" s="95"/>
      <c r="G18" s="67" t="str">
        <f t="shared" si="0"/>
        <v>不要</v>
      </c>
      <c r="H18" s="65">
        <f t="shared" si="1"/>
        <v>0</v>
      </c>
    </row>
    <row r="19" spans="1:8" s="26" customFormat="1" ht="17.25" customHeight="1" x14ac:dyDescent="0.2">
      <c r="A19" s="82"/>
      <c r="B19" s="83"/>
      <c r="C19" s="135"/>
      <c r="D19" s="142"/>
      <c r="E19" s="143"/>
      <c r="F19" s="95"/>
      <c r="G19" s="67" t="str">
        <f t="shared" si="0"/>
        <v>不要</v>
      </c>
      <c r="H19" s="65">
        <f t="shared" si="1"/>
        <v>0</v>
      </c>
    </row>
    <row r="20" spans="1:8" s="9" customFormat="1" ht="17.25" customHeight="1" x14ac:dyDescent="0.2">
      <c r="A20" s="90"/>
      <c r="B20" s="144"/>
      <c r="C20" s="135"/>
      <c r="D20" s="142"/>
      <c r="E20" s="143"/>
      <c r="F20" s="95"/>
      <c r="G20" s="67" t="str">
        <f t="shared" si="0"/>
        <v>不要</v>
      </c>
      <c r="H20" s="65">
        <f t="shared" si="1"/>
        <v>0</v>
      </c>
    </row>
    <row r="21" spans="1:8" s="51" customFormat="1" ht="17.25" customHeight="1" x14ac:dyDescent="0.2">
      <c r="A21" s="90"/>
      <c r="B21" s="144"/>
      <c r="C21" s="135"/>
      <c r="D21" s="142"/>
      <c r="E21" s="143"/>
      <c r="F21" s="95"/>
      <c r="G21" s="67" t="str">
        <f>IF(F21="課税対象外","要","不要")</f>
        <v>不要</v>
      </c>
      <c r="H21" s="65">
        <f>ROUNDDOWN(C21*D21,0)</f>
        <v>0</v>
      </c>
    </row>
    <row r="22" spans="1:8" s="9" customFormat="1" ht="17.25" customHeight="1" x14ac:dyDescent="0.2">
      <c r="A22" s="90"/>
      <c r="B22" s="144"/>
      <c r="C22" s="135"/>
      <c r="D22" s="142"/>
      <c r="E22" s="143"/>
      <c r="F22" s="95"/>
      <c r="G22" s="67" t="str">
        <f t="shared" si="0"/>
        <v>不要</v>
      </c>
      <c r="H22" s="65">
        <f t="shared" si="1"/>
        <v>0</v>
      </c>
    </row>
    <row r="23" spans="1:8" s="9" customFormat="1" ht="17.25" customHeight="1" x14ac:dyDescent="0.2">
      <c r="A23" s="90"/>
      <c r="B23" s="144"/>
      <c r="C23" s="135"/>
      <c r="D23" s="142"/>
      <c r="E23" s="143"/>
      <c r="F23" s="95"/>
      <c r="G23" s="67" t="str">
        <f t="shared" si="0"/>
        <v>不要</v>
      </c>
      <c r="H23" s="65">
        <f t="shared" si="1"/>
        <v>0</v>
      </c>
    </row>
    <row r="24" spans="1:8" s="9" customFormat="1" ht="17.25" customHeight="1" thickBot="1" x14ac:dyDescent="0.25">
      <c r="A24" s="90"/>
      <c r="B24" s="144"/>
      <c r="C24" s="135"/>
      <c r="D24" s="142"/>
      <c r="E24" s="143"/>
      <c r="F24" s="95"/>
      <c r="G24" s="67" t="str">
        <f t="shared" si="0"/>
        <v>不要</v>
      </c>
      <c r="H24" s="65">
        <f t="shared" si="1"/>
        <v>0</v>
      </c>
    </row>
    <row r="25" spans="1:8" ht="17.25" customHeight="1" thickTop="1" thickBot="1" x14ac:dyDescent="0.25">
      <c r="A25" s="531" t="s">
        <v>258</v>
      </c>
      <c r="B25" s="532"/>
      <c r="C25" s="532"/>
      <c r="D25" s="532"/>
      <c r="E25" s="532"/>
      <c r="F25" s="532"/>
      <c r="G25" s="542"/>
      <c r="H25" s="229">
        <f>SUM(H5:H24)</f>
        <v>2500000</v>
      </c>
    </row>
    <row r="26" spans="1:8" s="33" customFormat="1" ht="17.25" customHeight="1" x14ac:dyDescent="0.2">
      <c r="A26" s="35"/>
      <c r="B26" s="35"/>
      <c r="C26" s="35"/>
      <c r="D26" s="35"/>
      <c r="E26" s="53"/>
      <c r="F26" s="35"/>
      <c r="G26" s="54" t="s">
        <v>256</v>
      </c>
      <c r="H26" s="28">
        <f>SUMIF(G5:G24,"要",H5:H24)</f>
        <v>1000000</v>
      </c>
    </row>
    <row r="27" spans="1:8" ht="17.25" customHeight="1" x14ac:dyDescent="0.2">
      <c r="A27" s="11" t="s">
        <v>51</v>
      </c>
      <c r="C27" s="10"/>
      <c r="D27" s="10"/>
      <c r="E27" s="13"/>
      <c r="F27" s="14"/>
      <c r="G27" s="14"/>
      <c r="H27" s="8"/>
    </row>
    <row r="28" spans="1:8" ht="17.25" customHeight="1" x14ac:dyDescent="0.2">
      <c r="F28" s="40"/>
      <c r="G28" s="40"/>
    </row>
    <row r="29" spans="1:8" ht="17.25" customHeight="1" x14ac:dyDescent="0.2">
      <c r="F29" s="40"/>
      <c r="G29" s="40"/>
    </row>
    <row r="30" spans="1:8" ht="17.25" customHeight="1" x14ac:dyDescent="0.2"/>
    <row r="31" spans="1:8" ht="17.25" customHeight="1" x14ac:dyDescent="0.2"/>
    <row r="32" spans="1:8" ht="17.25" customHeight="1" x14ac:dyDescent="0.2"/>
    <row r="33" spans="6:7" ht="17.25" customHeight="1" x14ac:dyDescent="0.2">
      <c r="F33" s="10"/>
      <c r="G33" s="10"/>
    </row>
    <row r="34" spans="6:7" ht="17.25" customHeight="1" x14ac:dyDescent="0.2">
      <c r="F34" s="10"/>
      <c r="G34" s="10"/>
    </row>
    <row r="35" spans="6:7" ht="17.25" customHeight="1" x14ac:dyDescent="0.2">
      <c r="F35" s="10"/>
      <c r="G35" s="10"/>
    </row>
    <row r="36" spans="6:7" ht="17.25" customHeight="1" x14ac:dyDescent="0.2">
      <c r="F36" s="10"/>
      <c r="G36" s="10"/>
    </row>
    <row r="37" spans="6:7" ht="17.25" customHeight="1" x14ac:dyDescent="0.2">
      <c r="F37" s="10"/>
      <c r="G37" s="10"/>
    </row>
    <row r="38" spans="6:7" ht="17.25" customHeight="1" x14ac:dyDescent="0.2"/>
    <row r="39" spans="6:7" ht="17.25" customHeight="1" x14ac:dyDescent="0.2"/>
    <row r="40" spans="6:7" ht="17.25" customHeight="1" x14ac:dyDescent="0.2"/>
    <row r="41" spans="6:7" ht="17.25" customHeight="1" x14ac:dyDescent="0.2"/>
    <row r="42" spans="6:7" ht="17.25" customHeight="1" x14ac:dyDescent="0.2"/>
    <row r="43" spans="6:7" ht="17.25" customHeight="1" x14ac:dyDescent="0.2"/>
  </sheetData>
  <sheetProtection formatCells="0" formatColumns="0" formatRows="0"/>
  <protectedRanges>
    <protectedRange sqref="A5:F24" name="範囲1"/>
  </protectedRanges>
  <mergeCells count="7">
    <mergeCell ref="A25:G25"/>
    <mergeCell ref="C3:E3"/>
    <mergeCell ref="A3:A4"/>
    <mergeCell ref="B3:B4"/>
    <mergeCell ref="H3:H4"/>
    <mergeCell ref="F3:F4"/>
    <mergeCell ref="G3:G4"/>
  </mergeCells>
  <phoneticPr fontId="18"/>
  <dataValidations count="3">
    <dataValidation type="list" allowBlank="1" showInputMessage="1" showErrorMessage="1" sqref="F5:F24" xr:uid="{00000000-0002-0000-0900-000002000000}">
      <formula1>"税込（課税）,課税対象外"</formula1>
    </dataValidation>
    <dataValidation type="list" allowBlank="1" showInputMessage="1" showErrorMessage="1" sqref="E5:E24" xr:uid="{00000000-0002-0000-0900-000003000000}">
      <formula1>"選択してください,個,点,式,件,回,ヶ月"</formula1>
    </dataValidation>
    <dataValidation type="list" allowBlank="1" showDropDown="1" showInputMessage="1" showErrorMessage="1" sqref="G5:G24" xr:uid="{00000000-0002-0000-09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rowBreaks count="1" manualBreakCount="1">
    <brk id="24"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I42"/>
  <sheetViews>
    <sheetView workbookViewId="0">
      <selection activeCell="A5" sqref="A5"/>
    </sheetView>
  </sheetViews>
  <sheetFormatPr defaultColWidth="9" defaultRowHeight="14" x14ac:dyDescent="0.2"/>
  <cols>
    <col min="1" max="1" width="35.08984375" style="1" customWidth="1"/>
    <col min="2" max="2" width="39.453125" style="1" customWidth="1"/>
    <col min="3" max="3" width="12.90625" style="24" customWidth="1"/>
    <col min="4" max="4" width="9.08984375" style="24" customWidth="1"/>
    <col min="5" max="5" width="6.36328125" style="2" customWidth="1"/>
    <col min="6" max="6" width="14.6328125" style="26" customWidth="1"/>
    <col min="7" max="7" width="6.08984375" style="26" customWidth="1"/>
    <col min="8" max="8" width="17.6328125" style="7" customWidth="1"/>
    <col min="9" max="9" width="8.08984375" style="1" bestFit="1" customWidth="1"/>
    <col min="10" max="16384" width="9" style="1"/>
  </cols>
  <sheetData>
    <row r="1" spans="1:9" s="51" customFormat="1" x14ac:dyDescent="0.2">
      <c r="A1" s="51" t="s">
        <v>189</v>
      </c>
      <c r="E1" s="59"/>
      <c r="H1" s="7"/>
    </row>
    <row r="2" spans="1:9" ht="17.25" customHeight="1" thickBot="1" x14ac:dyDescent="0.25">
      <c r="A2" s="1" t="s">
        <v>22</v>
      </c>
      <c r="H2" s="3" t="s">
        <v>46</v>
      </c>
    </row>
    <row r="3" spans="1:9" ht="15.75" customHeight="1" x14ac:dyDescent="0.2">
      <c r="A3" s="489" t="s">
        <v>1</v>
      </c>
      <c r="B3" s="491" t="s">
        <v>23</v>
      </c>
      <c r="C3" s="511" t="s">
        <v>109</v>
      </c>
      <c r="D3" s="512"/>
      <c r="E3" s="513"/>
      <c r="F3" s="497" t="s">
        <v>185</v>
      </c>
      <c r="G3" s="499" t="s">
        <v>115</v>
      </c>
      <c r="H3" s="545" t="s">
        <v>0</v>
      </c>
    </row>
    <row r="4" spans="1:9" s="24" customFormat="1" ht="15.75" customHeight="1" thickBot="1" x14ac:dyDescent="0.25">
      <c r="A4" s="543"/>
      <c r="B4" s="544"/>
      <c r="C4" s="52" t="s">
        <v>107</v>
      </c>
      <c r="D4" s="52" t="s">
        <v>108</v>
      </c>
      <c r="E4" s="30" t="s">
        <v>117</v>
      </c>
      <c r="F4" s="509"/>
      <c r="G4" s="510"/>
      <c r="H4" s="546"/>
    </row>
    <row r="5" spans="1:9" s="19" customFormat="1" ht="17.25" customHeight="1" x14ac:dyDescent="0.2">
      <c r="A5" s="117" t="s">
        <v>59</v>
      </c>
      <c r="B5" s="145" t="s">
        <v>60</v>
      </c>
      <c r="C5" s="103">
        <v>7000</v>
      </c>
      <c r="D5" s="83">
        <v>10</v>
      </c>
      <c r="E5" s="146" t="s">
        <v>230</v>
      </c>
      <c r="F5" s="119" t="s">
        <v>179</v>
      </c>
      <c r="G5" s="64" t="str">
        <f>IF(F5="課税対象外","要","不要")</f>
        <v>不要</v>
      </c>
      <c r="H5" s="65">
        <f>ROUNDDOWN(C5*D5,0)</f>
        <v>70000</v>
      </c>
      <c r="I5" s="20"/>
    </row>
    <row r="6" spans="1:9" s="18" customFormat="1" ht="17.25" customHeight="1" x14ac:dyDescent="0.2">
      <c r="A6" s="120" t="s">
        <v>118</v>
      </c>
      <c r="B6" s="141" t="s">
        <v>119</v>
      </c>
      <c r="C6" s="147">
        <v>50000</v>
      </c>
      <c r="D6" s="147">
        <v>1</v>
      </c>
      <c r="E6" s="87" t="s">
        <v>141</v>
      </c>
      <c r="F6" s="88" t="s">
        <v>180</v>
      </c>
      <c r="G6" s="64" t="str">
        <f t="shared" ref="G6:G26" si="0">IF(F6="課税対象外","要","不要")</f>
        <v>要</v>
      </c>
      <c r="H6" s="65">
        <f t="shared" ref="H6:H26" si="1">ROUNDDOWN(C6*D6,0)</f>
        <v>50000</v>
      </c>
    </row>
    <row r="7" spans="1:9" s="18" customFormat="1" ht="17.25" customHeight="1" x14ac:dyDescent="0.2">
      <c r="A7" s="120" t="s">
        <v>131</v>
      </c>
      <c r="B7" s="141" t="s">
        <v>133</v>
      </c>
      <c r="C7" s="147">
        <v>250000</v>
      </c>
      <c r="D7" s="147">
        <v>1</v>
      </c>
      <c r="E7" s="87" t="s">
        <v>141</v>
      </c>
      <c r="F7" s="88" t="s">
        <v>180</v>
      </c>
      <c r="G7" s="64" t="str">
        <f t="shared" si="0"/>
        <v>要</v>
      </c>
      <c r="H7" s="65">
        <f t="shared" si="1"/>
        <v>250000</v>
      </c>
    </row>
    <row r="8" spans="1:9" s="18" customFormat="1" ht="17.25" customHeight="1" x14ac:dyDescent="0.2">
      <c r="A8" s="120" t="s">
        <v>132</v>
      </c>
      <c r="B8" s="141" t="s">
        <v>119</v>
      </c>
      <c r="C8" s="147">
        <v>10000</v>
      </c>
      <c r="D8" s="147">
        <v>1</v>
      </c>
      <c r="E8" s="87" t="s">
        <v>141</v>
      </c>
      <c r="F8" s="88" t="s">
        <v>180</v>
      </c>
      <c r="G8" s="64" t="str">
        <f t="shared" si="0"/>
        <v>要</v>
      </c>
      <c r="H8" s="65">
        <f t="shared" si="1"/>
        <v>10000</v>
      </c>
    </row>
    <row r="9" spans="1:9" s="18" customFormat="1" ht="17.25" customHeight="1" x14ac:dyDescent="0.2">
      <c r="A9" s="120" t="s">
        <v>142</v>
      </c>
      <c r="B9" s="141" t="s">
        <v>119</v>
      </c>
      <c r="C9" s="147">
        <v>10800</v>
      </c>
      <c r="D9" s="147">
        <v>2</v>
      </c>
      <c r="E9" s="87" t="s">
        <v>141</v>
      </c>
      <c r="F9" s="88" t="s">
        <v>179</v>
      </c>
      <c r="G9" s="64" t="str">
        <f t="shared" si="0"/>
        <v>不要</v>
      </c>
      <c r="H9" s="65">
        <f t="shared" si="1"/>
        <v>21600</v>
      </c>
    </row>
    <row r="10" spans="1:9" s="18" customFormat="1" ht="17.25" customHeight="1" x14ac:dyDescent="0.2">
      <c r="A10" s="120"/>
      <c r="B10" s="141"/>
      <c r="C10" s="147"/>
      <c r="D10" s="147"/>
      <c r="E10" s="87"/>
      <c r="F10" s="88"/>
      <c r="G10" s="71" t="str">
        <f t="shared" si="0"/>
        <v>不要</v>
      </c>
      <c r="H10" s="256">
        <f t="shared" si="1"/>
        <v>0</v>
      </c>
    </row>
    <row r="11" spans="1:9" s="18" customFormat="1" ht="17.25" customHeight="1" x14ac:dyDescent="0.2">
      <c r="A11" s="137"/>
      <c r="B11" s="148"/>
      <c r="C11" s="144"/>
      <c r="D11" s="144"/>
      <c r="E11" s="94"/>
      <c r="F11" s="95"/>
      <c r="G11" s="71" t="str">
        <f t="shared" ref="G11:G18" si="2">IF(F11="課税対象外","要","不要")</f>
        <v>不要</v>
      </c>
      <c r="H11" s="256">
        <f t="shared" ref="H11:H18" si="3">ROUNDDOWN(C11*D11,0)</f>
        <v>0</v>
      </c>
    </row>
    <row r="12" spans="1:9" s="18" customFormat="1" ht="17.25" customHeight="1" x14ac:dyDescent="0.2">
      <c r="A12" s="137"/>
      <c r="B12" s="148"/>
      <c r="C12" s="144"/>
      <c r="D12" s="144"/>
      <c r="E12" s="94"/>
      <c r="F12" s="95"/>
      <c r="G12" s="71" t="str">
        <f t="shared" si="2"/>
        <v>不要</v>
      </c>
      <c r="H12" s="256">
        <f t="shared" si="3"/>
        <v>0</v>
      </c>
    </row>
    <row r="13" spans="1:9" s="18" customFormat="1" ht="17.25" customHeight="1" x14ac:dyDescent="0.2">
      <c r="A13" s="137"/>
      <c r="B13" s="148"/>
      <c r="C13" s="144"/>
      <c r="D13" s="144"/>
      <c r="E13" s="94"/>
      <c r="F13" s="95"/>
      <c r="G13" s="71" t="str">
        <f t="shared" si="2"/>
        <v>不要</v>
      </c>
      <c r="H13" s="256">
        <f t="shared" si="3"/>
        <v>0</v>
      </c>
    </row>
    <row r="14" spans="1:9" s="18" customFormat="1" ht="17.25" customHeight="1" x14ac:dyDescent="0.2">
      <c r="A14" s="137"/>
      <c r="B14" s="148"/>
      <c r="C14" s="144"/>
      <c r="D14" s="144"/>
      <c r="E14" s="94"/>
      <c r="F14" s="95"/>
      <c r="G14" s="71" t="str">
        <f t="shared" si="2"/>
        <v>不要</v>
      </c>
      <c r="H14" s="256">
        <f t="shared" si="3"/>
        <v>0</v>
      </c>
    </row>
    <row r="15" spans="1:9" s="18" customFormat="1" ht="17.25" customHeight="1" x14ac:dyDescent="0.2">
      <c r="A15" s="137"/>
      <c r="B15" s="148"/>
      <c r="C15" s="144"/>
      <c r="D15" s="144"/>
      <c r="E15" s="94"/>
      <c r="F15" s="95"/>
      <c r="G15" s="71" t="str">
        <f t="shared" si="2"/>
        <v>不要</v>
      </c>
      <c r="H15" s="256">
        <f t="shared" si="3"/>
        <v>0</v>
      </c>
    </row>
    <row r="16" spans="1:9" s="18" customFormat="1" ht="17.25" customHeight="1" x14ac:dyDescent="0.2">
      <c r="A16" s="137"/>
      <c r="B16" s="148"/>
      <c r="C16" s="144"/>
      <c r="D16" s="144"/>
      <c r="E16" s="94"/>
      <c r="F16" s="95"/>
      <c r="G16" s="71" t="str">
        <f t="shared" si="2"/>
        <v>不要</v>
      </c>
      <c r="H16" s="256">
        <f t="shared" si="3"/>
        <v>0</v>
      </c>
    </row>
    <row r="17" spans="1:8" s="18" customFormat="1" ht="17.25" customHeight="1" x14ac:dyDescent="0.2">
      <c r="A17" s="137"/>
      <c r="B17" s="148"/>
      <c r="C17" s="144"/>
      <c r="D17" s="144"/>
      <c r="E17" s="94"/>
      <c r="F17" s="95"/>
      <c r="G17" s="71" t="str">
        <f t="shared" si="2"/>
        <v>不要</v>
      </c>
      <c r="H17" s="256">
        <f t="shared" si="3"/>
        <v>0</v>
      </c>
    </row>
    <row r="18" spans="1:8" s="18" customFormat="1" ht="17.25" customHeight="1" x14ac:dyDescent="0.2">
      <c r="A18" s="137"/>
      <c r="B18" s="148"/>
      <c r="C18" s="144"/>
      <c r="D18" s="144"/>
      <c r="E18" s="94"/>
      <c r="F18" s="95"/>
      <c r="G18" s="71" t="str">
        <f t="shared" si="2"/>
        <v>不要</v>
      </c>
      <c r="H18" s="256">
        <f t="shared" si="3"/>
        <v>0</v>
      </c>
    </row>
    <row r="19" spans="1:8" s="18" customFormat="1" ht="17.25" customHeight="1" x14ac:dyDescent="0.2">
      <c r="A19" s="137"/>
      <c r="B19" s="148"/>
      <c r="C19" s="144"/>
      <c r="D19" s="144"/>
      <c r="E19" s="94"/>
      <c r="F19" s="95"/>
      <c r="G19" s="71" t="str">
        <f t="shared" si="0"/>
        <v>不要</v>
      </c>
      <c r="H19" s="256">
        <f t="shared" si="1"/>
        <v>0</v>
      </c>
    </row>
    <row r="20" spans="1:8" s="18" customFormat="1" ht="17.25" customHeight="1" x14ac:dyDescent="0.2">
      <c r="A20" s="137"/>
      <c r="B20" s="148"/>
      <c r="C20" s="144"/>
      <c r="D20" s="144"/>
      <c r="E20" s="94"/>
      <c r="F20" s="95"/>
      <c r="G20" s="71" t="str">
        <f t="shared" si="0"/>
        <v>不要</v>
      </c>
      <c r="H20" s="256">
        <f t="shared" si="1"/>
        <v>0</v>
      </c>
    </row>
    <row r="21" spans="1:8" s="18" customFormat="1" ht="17.25" customHeight="1" x14ac:dyDescent="0.2">
      <c r="A21" s="137"/>
      <c r="B21" s="148"/>
      <c r="C21" s="144"/>
      <c r="D21" s="144"/>
      <c r="E21" s="94"/>
      <c r="F21" s="95"/>
      <c r="G21" s="71" t="str">
        <f t="shared" si="0"/>
        <v>不要</v>
      </c>
      <c r="H21" s="256">
        <f t="shared" si="1"/>
        <v>0</v>
      </c>
    </row>
    <row r="22" spans="1:8" s="18" customFormat="1" ht="17.25" customHeight="1" x14ac:dyDescent="0.2">
      <c r="A22" s="137"/>
      <c r="B22" s="148"/>
      <c r="C22" s="144"/>
      <c r="D22" s="144"/>
      <c r="E22" s="94"/>
      <c r="F22" s="95"/>
      <c r="G22" s="71" t="str">
        <f t="shared" si="0"/>
        <v>不要</v>
      </c>
      <c r="H22" s="256">
        <f t="shared" si="1"/>
        <v>0</v>
      </c>
    </row>
    <row r="23" spans="1:8" s="18" customFormat="1" ht="17.25" customHeight="1" x14ac:dyDescent="0.2">
      <c r="A23" s="137"/>
      <c r="B23" s="148"/>
      <c r="C23" s="144"/>
      <c r="D23" s="144"/>
      <c r="E23" s="94"/>
      <c r="F23" s="95"/>
      <c r="G23" s="71" t="str">
        <f t="shared" si="0"/>
        <v>不要</v>
      </c>
      <c r="H23" s="256">
        <f t="shared" si="1"/>
        <v>0</v>
      </c>
    </row>
    <row r="24" spans="1:8" s="18" customFormat="1" ht="17.25" customHeight="1" x14ac:dyDescent="0.2">
      <c r="A24" s="137"/>
      <c r="B24" s="148"/>
      <c r="C24" s="144"/>
      <c r="D24" s="144"/>
      <c r="E24" s="94"/>
      <c r="F24" s="95"/>
      <c r="G24" s="71" t="str">
        <f t="shared" si="0"/>
        <v>不要</v>
      </c>
      <c r="H24" s="256">
        <f t="shared" si="1"/>
        <v>0</v>
      </c>
    </row>
    <row r="25" spans="1:8" s="18" customFormat="1" ht="17.25" customHeight="1" x14ac:dyDescent="0.2">
      <c r="A25" s="137"/>
      <c r="B25" s="148"/>
      <c r="C25" s="144"/>
      <c r="D25" s="144"/>
      <c r="E25" s="94"/>
      <c r="F25" s="95"/>
      <c r="G25" s="71" t="str">
        <f t="shared" si="0"/>
        <v>不要</v>
      </c>
      <c r="H25" s="256">
        <f t="shared" si="1"/>
        <v>0</v>
      </c>
    </row>
    <row r="26" spans="1:8" s="18" customFormat="1" ht="17.25" customHeight="1" thickBot="1" x14ac:dyDescent="0.25">
      <c r="A26" s="257"/>
      <c r="B26" s="258"/>
      <c r="C26" s="259"/>
      <c r="D26" s="259"/>
      <c r="E26" s="260"/>
      <c r="F26" s="261"/>
      <c r="G26" s="262" t="str">
        <f t="shared" si="0"/>
        <v>不要</v>
      </c>
      <c r="H26" s="263">
        <f t="shared" si="1"/>
        <v>0</v>
      </c>
    </row>
    <row r="27" spans="1:8" ht="17.25" customHeight="1" thickTop="1" thickBot="1" x14ac:dyDescent="0.25">
      <c r="A27" s="531" t="s">
        <v>258</v>
      </c>
      <c r="B27" s="532"/>
      <c r="C27" s="532"/>
      <c r="D27" s="532"/>
      <c r="E27" s="532"/>
      <c r="F27" s="532"/>
      <c r="G27" s="542"/>
      <c r="H27" s="229">
        <f>SUM(H5:H26)</f>
        <v>401600</v>
      </c>
    </row>
    <row r="28" spans="1:8" s="26" customFormat="1" ht="17.25" customHeight="1" x14ac:dyDescent="0.2">
      <c r="A28" s="27"/>
      <c r="B28" s="27"/>
      <c r="C28" s="31"/>
      <c r="D28" s="27"/>
      <c r="E28" s="27"/>
      <c r="F28" s="53"/>
      <c r="G28" s="54" t="s">
        <v>256</v>
      </c>
      <c r="H28" s="28">
        <f>SUMIF(G5:G26,"要",H5:H26)</f>
        <v>310000</v>
      </c>
    </row>
    <row r="29" spans="1:8" ht="17.25" customHeight="1" x14ac:dyDescent="0.2">
      <c r="A29" s="11" t="s">
        <v>51</v>
      </c>
      <c r="F29" s="10"/>
      <c r="G29" s="10"/>
    </row>
    <row r="30" spans="1:8" ht="17.25" customHeight="1" x14ac:dyDescent="0.2">
      <c r="F30" s="10"/>
      <c r="G30" s="10"/>
    </row>
    <row r="31" spans="1:8" ht="17.25" customHeight="1" x14ac:dyDescent="0.2"/>
    <row r="32" spans="1:8"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sheetData>
  <sheetProtection algorithmName="SHA-512" hashValue="j3+xYldTpm8BHIDJZ3AfZQcMJlouO0KEkRGiuLJxrEZ5zzde03AAEYZLKG7YvIOD7ijZtrE0gwsLhF+Vv5064g==" saltValue="vsw0cFApobN+TrB735rgBA==" spinCount="100000" sheet="1" objects="1" scenarios="1" formatCells="0" formatColumns="0" formatRows="0"/>
  <protectedRanges>
    <protectedRange sqref="A5:F26" name="範囲1"/>
  </protectedRanges>
  <mergeCells count="7">
    <mergeCell ref="A27:G27"/>
    <mergeCell ref="C3:E3"/>
    <mergeCell ref="A3:A4"/>
    <mergeCell ref="B3:B4"/>
    <mergeCell ref="H3:H4"/>
    <mergeCell ref="F3:F4"/>
    <mergeCell ref="G3:G4"/>
  </mergeCells>
  <phoneticPr fontId="18"/>
  <dataValidations count="3">
    <dataValidation type="list" allowBlank="1" showDropDown="1" showInputMessage="1" showErrorMessage="1" sqref="G5:G26" xr:uid="{00000000-0002-0000-0A00-000000000000}">
      <formula1>"要,不要"</formula1>
    </dataValidation>
    <dataValidation type="list" allowBlank="1" showInputMessage="1" showErrorMessage="1" sqref="F5:F26" xr:uid="{00000000-0002-0000-0A00-000001000000}">
      <formula1>"税込（課税）,課税対象外"</formula1>
    </dataValidation>
    <dataValidation type="list" allowBlank="1" showInputMessage="1" showErrorMessage="1" sqref="E5:E26" xr:uid="{00000000-0002-0000-0A00-000002000000}">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pageSetUpPr fitToPage="1"/>
  </sheetPr>
  <dimension ref="A1:G11"/>
  <sheetViews>
    <sheetView workbookViewId="0">
      <selection activeCell="A6" sqref="A6"/>
    </sheetView>
  </sheetViews>
  <sheetFormatPr defaultColWidth="9" defaultRowHeight="14" x14ac:dyDescent="0.2"/>
  <cols>
    <col min="1" max="1" width="15.08984375" style="1" customWidth="1"/>
    <col min="2" max="3" width="25.6328125" style="1" customWidth="1"/>
    <col min="4" max="4" width="18" style="1" customWidth="1"/>
    <col min="5" max="5" width="10.08984375" style="2" customWidth="1"/>
    <col min="6" max="6" width="18" style="2" customWidth="1"/>
    <col min="7" max="7" width="8.08984375" style="1" bestFit="1" customWidth="1"/>
    <col min="8" max="16384" width="9" style="1"/>
  </cols>
  <sheetData>
    <row r="1" spans="1:7" s="51" customFormat="1" x14ac:dyDescent="0.2">
      <c r="A1" s="51" t="s">
        <v>189</v>
      </c>
      <c r="E1" s="2"/>
      <c r="F1" s="2"/>
    </row>
    <row r="2" spans="1:7" ht="17.25" customHeight="1" thickBot="1" x14ac:dyDescent="0.25">
      <c r="A2" s="1" t="s">
        <v>263</v>
      </c>
      <c r="F2" s="3" t="s">
        <v>46</v>
      </c>
    </row>
    <row r="3" spans="1:7" ht="17.25" customHeight="1" x14ac:dyDescent="0.2">
      <c r="A3" s="46" t="s">
        <v>28</v>
      </c>
      <c r="B3" s="552" t="s">
        <v>1</v>
      </c>
      <c r="C3" s="553"/>
      <c r="D3" s="47" t="s">
        <v>29</v>
      </c>
      <c r="E3" s="48" t="s">
        <v>30</v>
      </c>
      <c r="F3" s="34" t="s">
        <v>0</v>
      </c>
    </row>
    <row r="4" spans="1:7" s="8" customFormat="1" ht="17.25" customHeight="1" x14ac:dyDescent="0.2">
      <c r="A4" s="50" t="s">
        <v>24</v>
      </c>
      <c r="B4" s="547" t="s">
        <v>122</v>
      </c>
      <c r="C4" s="548"/>
      <c r="D4" s="63">
        <f>設備備品費!I31</f>
        <v>0</v>
      </c>
      <c r="E4" s="49">
        <v>0.1</v>
      </c>
      <c r="F4" s="22">
        <f t="shared" ref="F4:F10" si="0">IF(D4*E4=0,0,ROUNDDOWN(D4*E4,0))</f>
        <v>0</v>
      </c>
      <c r="G4" s="20"/>
    </row>
    <row r="5" spans="1:7" s="8" customFormat="1" ht="17.25" customHeight="1" x14ac:dyDescent="0.2">
      <c r="A5" s="50" t="s">
        <v>25</v>
      </c>
      <c r="B5" s="547" t="s">
        <v>122</v>
      </c>
      <c r="C5" s="548"/>
      <c r="D5" s="63">
        <f>消耗品費!H41</f>
        <v>60000</v>
      </c>
      <c r="E5" s="49">
        <v>0.1</v>
      </c>
      <c r="F5" s="22">
        <f t="shared" si="0"/>
        <v>6000</v>
      </c>
    </row>
    <row r="6" spans="1:7" s="8" customFormat="1" ht="17.25" customHeight="1" x14ac:dyDescent="0.2">
      <c r="A6" s="50" t="s">
        <v>27</v>
      </c>
      <c r="B6" s="547" t="s">
        <v>122</v>
      </c>
      <c r="C6" s="548"/>
      <c r="D6" s="63">
        <f>旅費!O23</f>
        <v>250000</v>
      </c>
      <c r="E6" s="49">
        <v>0.1</v>
      </c>
      <c r="F6" s="22">
        <f t="shared" si="0"/>
        <v>25000</v>
      </c>
    </row>
    <row r="7" spans="1:7" s="8" customFormat="1" ht="17.25" customHeight="1" x14ac:dyDescent="0.2">
      <c r="A7" s="50" t="s">
        <v>155</v>
      </c>
      <c r="B7" s="547" t="s">
        <v>122</v>
      </c>
      <c r="C7" s="548"/>
      <c r="D7" s="63">
        <f>'人件費 (実績単価)'!J29+'人件費（健保等級）'!J27</f>
        <v>10782254</v>
      </c>
      <c r="E7" s="49">
        <v>0.1</v>
      </c>
      <c r="F7" s="22">
        <f t="shared" si="0"/>
        <v>1078225</v>
      </c>
    </row>
    <row r="8" spans="1:7" s="8" customFormat="1" ht="17.25" customHeight="1" x14ac:dyDescent="0.2">
      <c r="A8" s="50" t="s">
        <v>26</v>
      </c>
      <c r="B8" s="547" t="s">
        <v>122</v>
      </c>
      <c r="C8" s="548"/>
      <c r="D8" s="63">
        <f>謝金!G29</f>
        <v>5000</v>
      </c>
      <c r="E8" s="49">
        <v>0.1</v>
      </c>
      <c r="F8" s="22">
        <f t="shared" si="0"/>
        <v>500</v>
      </c>
    </row>
    <row r="9" spans="1:7" s="8" customFormat="1" ht="17.25" customHeight="1" x14ac:dyDescent="0.2">
      <c r="A9" s="50" t="s">
        <v>123</v>
      </c>
      <c r="B9" s="547" t="s">
        <v>122</v>
      </c>
      <c r="C9" s="548"/>
      <c r="D9" s="63">
        <f>外注費!H26</f>
        <v>1000000</v>
      </c>
      <c r="E9" s="49">
        <v>0.1</v>
      </c>
      <c r="F9" s="22">
        <f t="shared" si="0"/>
        <v>100000</v>
      </c>
    </row>
    <row r="10" spans="1:7" s="8" customFormat="1" ht="17.25" customHeight="1" thickBot="1" x14ac:dyDescent="0.25">
      <c r="A10" s="50" t="s">
        <v>13</v>
      </c>
      <c r="B10" s="547" t="s">
        <v>122</v>
      </c>
      <c r="C10" s="548"/>
      <c r="D10" s="63">
        <f>その他!H28</f>
        <v>310000</v>
      </c>
      <c r="E10" s="49">
        <v>0.1</v>
      </c>
      <c r="F10" s="22">
        <f t="shared" si="0"/>
        <v>31000</v>
      </c>
    </row>
    <row r="11" spans="1:7" ht="14.5" thickBot="1" x14ac:dyDescent="0.25">
      <c r="A11" s="549" t="s">
        <v>258</v>
      </c>
      <c r="B11" s="550"/>
      <c r="C11" s="550"/>
      <c r="D11" s="550"/>
      <c r="E11" s="551"/>
      <c r="F11" s="23">
        <f>SUM(F4:F10)</f>
        <v>1240725</v>
      </c>
    </row>
  </sheetData>
  <sheetProtection algorithmName="SHA-512" hashValue="86MqmXTIpevtPt43tKQB74kL+J/5BudMO/Maf02iqJlGJpKn2S7ICBhVeYiS6cE74zqT2Qz5gtKa/M2GhCVtcQ==" saltValue="qosT2V+n/+sBH3vCMt9qqw==" spinCount="100000" sheet="1" objects="1" scenarios="1" formatCells="0" formatColumns="0" formatRows="0"/>
  <mergeCells count="9">
    <mergeCell ref="B9:C9"/>
    <mergeCell ref="B10:C10"/>
    <mergeCell ref="A11:E11"/>
    <mergeCell ref="B3:C3"/>
    <mergeCell ref="B4:C4"/>
    <mergeCell ref="B5:C5"/>
    <mergeCell ref="B7:C7"/>
    <mergeCell ref="B8:C8"/>
    <mergeCell ref="B6:C6"/>
  </mergeCells>
  <phoneticPr fontId="18"/>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C2CF-5C0C-4D64-B096-FEAA4695E541}">
  <sheetPr codeName="Sheet14">
    <tabColor rgb="FFFF0000"/>
  </sheetPr>
  <dimension ref="A1:CC3"/>
  <sheetViews>
    <sheetView topLeftCell="M1" workbookViewId="0">
      <selection activeCell="BS2" sqref="BS2"/>
    </sheetView>
  </sheetViews>
  <sheetFormatPr defaultColWidth="9" defaultRowHeight="13" x14ac:dyDescent="0.2"/>
  <cols>
    <col min="1" max="1" width="5.453125" style="341" customWidth="1"/>
    <col min="2" max="2" width="20.08984375" style="341" customWidth="1"/>
    <col min="3" max="3" width="15.08984375" style="341" hidden="1" customWidth="1"/>
    <col min="4" max="4" width="13.08984375" style="341" hidden="1" customWidth="1"/>
    <col min="5" max="5" width="15.90625" style="341" hidden="1" customWidth="1"/>
    <col min="6" max="6" width="23" style="341" customWidth="1"/>
    <col min="7" max="8" width="42.90625" style="341" customWidth="1"/>
    <col min="9" max="9" width="15.6328125" style="341" hidden="1" customWidth="1"/>
    <col min="10" max="10" width="29.08984375" style="341" customWidth="1"/>
    <col min="11" max="11" width="18.36328125" style="341" hidden="1" customWidth="1"/>
    <col min="12" max="12" width="22" style="341" customWidth="1"/>
    <col min="13" max="13" width="25.453125" style="341" customWidth="1"/>
    <col min="14" max="15" width="20.90625" style="341" hidden="1" customWidth="1"/>
    <col min="16" max="16" width="22.08984375" style="341" hidden="1" customWidth="1"/>
    <col min="17" max="17" width="16.90625" style="342" hidden="1" customWidth="1"/>
    <col min="18" max="21" width="16.90625" style="341" hidden="1" customWidth="1"/>
    <col min="22" max="22" width="55.36328125" style="341" hidden="1" customWidth="1"/>
    <col min="23" max="23" width="15.453125" style="341" hidden="1" customWidth="1"/>
    <col min="24" max="24" width="22.453125" style="341" hidden="1" customWidth="1"/>
    <col min="25" max="25" width="15.453125" style="341" hidden="1" customWidth="1"/>
    <col min="26" max="26" width="13.453125" style="341" hidden="1" customWidth="1"/>
    <col min="27" max="27" width="12.08984375" style="341" hidden="1" customWidth="1"/>
    <col min="28" max="28" width="13.08984375" style="341" hidden="1" customWidth="1"/>
    <col min="29" max="29" width="13" style="341" hidden="1" customWidth="1"/>
    <col min="30" max="31" width="12.08984375" style="341" hidden="1" customWidth="1"/>
    <col min="32" max="32" width="9.453125" style="341" hidden="1" customWidth="1"/>
    <col min="33" max="33" width="12.08984375" style="341" hidden="1" customWidth="1"/>
    <col min="34" max="34" width="63.08984375" style="341" hidden="1" customWidth="1"/>
    <col min="35" max="35" width="29.90625" style="341" hidden="1" customWidth="1"/>
    <col min="36" max="36" width="12.453125" style="341" hidden="1" customWidth="1"/>
    <col min="37" max="37" width="36.453125" style="341" hidden="1" customWidth="1"/>
    <col min="38" max="38" width="16.36328125" style="341" hidden="1" customWidth="1"/>
    <col min="39" max="39" width="17.08984375" style="341" hidden="1" customWidth="1"/>
    <col min="40" max="40" width="17.453125" style="341" hidden="1" customWidth="1"/>
    <col min="41" max="41" width="17.08984375" style="341" hidden="1" customWidth="1"/>
    <col min="42" max="42" width="26.36328125" style="341" hidden="1" customWidth="1"/>
    <col min="43" max="43" width="14.08984375" style="341" hidden="1" customWidth="1"/>
    <col min="44" max="44" width="33.6328125" style="341" hidden="1" customWidth="1"/>
    <col min="45" max="45" width="20.90625" style="341" hidden="1" customWidth="1"/>
    <col min="46" max="46" width="21" style="341" hidden="1" customWidth="1"/>
    <col min="47" max="47" width="20.36328125" style="341" hidden="1" customWidth="1"/>
    <col min="48" max="48" width="16.08984375" style="341" hidden="1" customWidth="1"/>
    <col min="49" max="49" width="23.08984375" style="341" hidden="1" customWidth="1"/>
    <col min="50" max="50" width="28.36328125" style="341" hidden="1" customWidth="1"/>
    <col min="51" max="51" width="19.6328125" style="341" hidden="1" customWidth="1"/>
    <col min="52" max="52" width="17.08984375" style="341" hidden="1" customWidth="1"/>
    <col min="53" max="53" width="16.36328125" style="341" hidden="1" customWidth="1"/>
    <col min="54" max="54" width="20.08984375" style="341" hidden="1" customWidth="1"/>
    <col min="55" max="55" width="20.90625" style="341" hidden="1" customWidth="1"/>
    <col min="56" max="56" width="21" style="341" hidden="1" customWidth="1"/>
    <col min="57" max="57" width="20.36328125" style="341" hidden="1" customWidth="1"/>
    <col min="58" max="58" width="16.08984375" style="341" hidden="1" customWidth="1"/>
    <col min="59" max="59" width="23.08984375" style="341" hidden="1" customWidth="1"/>
    <col min="60" max="60" width="28.36328125" style="341" hidden="1" customWidth="1"/>
    <col min="61" max="61" width="19.6328125" style="341" hidden="1" customWidth="1"/>
    <col min="62" max="62" width="17.08984375" style="341" hidden="1" customWidth="1"/>
    <col min="63" max="63" width="16.36328125" style="341" hidden="1" customWidth="1"/>
    <col min="64" max="64" width="20.08984375" style="341" hidden="1" customWidth="1"/>
    <col min="65" max="65" width="22.90625" style="341" hidden="1" customWidth="1"/>
    <col min="66" max="81" width="20.453125" style="341" customWidth="1"/>
    <col min="82" max="82" width="2.90625" style="341" customWidth="1"/>
    <col min="83" max="16384" width="9" style="341"/>
  </cols>
  <sheetData>
    <row r="1" spans="1:81" s="320" customFormat="1" ht="39" customHeight="1" thickTop="1" x14ac:dyDescent="0.2">
      <c r="A1" s="294" t="s">
        <v>63</v>
      </c>
      <c r="B1" s="295" t="s">
        <v>64</v>
      </c>
      <c r="C1" s="296" t="s">
        <v>65</v>
      </c>
      <c r="D1" s="297" t="s">
        <v>66</v>
      </c>
      <c r="E1" s="298" t="s">
        <v>67</v>
      </c>
      <c r="F1" s="299" t="s">
        <v>68</v>
      </c>
      <c r="G1" s="300" t="s">
        <v>69</v>
      </c>
      <c r="H1" s="301" t="s">
        <v>70</v>
      </c>
      <c r="I1" s="299" t="s">
        <v>71</v>
      </c>
      <c r="J1" s="302" t="s">
        <v>72</v>
      </c>
      <c r="K1" s="302" t="s">
        <v>73</v>
      </c>
      <c r="L1" s="302" t="s">
        <v>74</v>
      </c>
      <c r="M1" s="300" t="s">
        <v>252</v>
      </c>
      <c r="N1" s="302" t="s">
        <v>75</v>
      </c>
      <c r="O1" s="300" t="s">
        <v>176</v>
      </c>
      <c r="P1" s="300" t="s">
        <v>76</v>
      </c>
      <c r="Q1" s="303" t="s">
        <v>178</v>
      </c>
      <c r="R1" s="304" t="s">
        <v>221</v>
      </c>
      <c r="S1" s="304" t="s">
        <v>264</v>
      </c>
      <c r="T1" s="304" t="s">
        <v>265</v>
      </c>
      <c r="U1" s="304" t="s">
        <v>222</v>
      </c>
      <c r="V1" s="300" t="s">
        <v>78</v>
      </c>
      <c r="W1" s="302" t="s">
        <v>79</v>
      </c>
      <c r="X1" s="302" t="s">
        <v>80</v>
      </c>
      <c r="Y1" s="300" t="s">
        <v>253</v>
      </c>
      <c r="Z1" s="302" t="s">
        <v>77</v>
      </c>
      <c r="AA1" s="299" t="s">
        <v>81</v>
      </c>
      <c r="AB1" s="302" t="s">
        <v>82</v>
      </c>
      <c r="AC1" s="302" t="s">
        <v>83</v>
      </c>
      <c r="AD1" s="302" t="s">
        <v>84</v>
      </c>
      <c r="AE1" s="302" t="s">
        <v>100</v>
      </c>
      <c r="AF1" s="300" t="s">
        <v>223</v>
      </c>
      <c r="AG1" s="302" t="s">
        <v>85</v>
      </c>
      <c r="AH1" s="305" t="s">
        <v>86</v>
      </c>
      <c r="AI1" s="305" t="s">
        <v>271</v>
      </c>
      <c r="AJ1" s="306" t="s">
        <v>87</v>
      </c>
      <c r="AK1" s="307" t="s">
        <v>88</v>
      </c>
      <c r="AL1" s="307" t="s">
        <v>224</v>
      </c>
      <c r="AM1" s="308" t="s">
        <v>89</v>
      </c>
      <c r="AN1" s="308" t="s">
        <v>90</v>
      </c>
      <c r="AO1" s="308" t="s">
        <v>91</v>
      </c>
      <c r="AP1" s="308" t="s">
        <v>92</v>
      </c>
      <c r="AQ1" s="309" t="s">
        <v>93</v>
      </c>
      <c r="AR1" s="310" t="s">
        <v>94</v>
      </c>
      <c r="AS1" s="310" t="s">
        <v>225</v>
      </c>
      <c r="AT1" s="311" t="s">
        <v>95</v>
      </c>
      <c r="AU1" s="311" t="s">
        <v>90</v>
      </c>
      <c r="AV1" s="311" t="s">
        <v>91</v>
      </c>
      <c r="AW1" s="311" t="s">
        <v>96</v>
      </c>
      <c r="AX1" s="312" t="s">
        <v>226</v>
      </c>
      <c r="AY1" s="313" t="s">
        <v>97</v>
      </c>
      <c r="AZ1" s="313" t="s">
        <v>90</v>
      </c>
      <c r="BA1" s="313" t="s">
        <v>91</v>
      </c>
      <c r="BB1" s="313" t="s">
        <v>98</v>
      </c>
      <c r="BC1" s="314" t="s">
        <v>227</v>
      </c>
      <c r="BD1" s="314" t="s">
        <v>216</v>
      </c>
      <c r="BE1" s="315" t="s">
        <v>90</v>
      </c>
      <c r="BF1" s="315" t="s">
        <v>91</v>
      </c>
      <c r="BG1" s="315" t="s">
        <v>217</v>
      </c>
      <c r="BH1" s="316" t="s">
        <v>228</v>
      </c>
      <c r="BI1" s="316" t="s">
        <v>218</v>
      </c>
      <c r="BJ1" s="317" t="s">
        <v>90</v>
      </c>
      <c r="BK1" s="317" t="s">
        <v>91</v>
      </c>
      <c r="BL1" s="316" t="s">
        <v>219</v>
      </c>
      <c r="BM1" s="318" t="s">
        <v>99</v>
      </c>
      <c r="BN1" s="319" t="s">
        <v>348</v>
      </c>
      <c r="BO1" s="319" t="s">
        <v>349</v>
      </c>
      <c r="BP1" s="319" t="s">
        <v>350</v>
      </c>
      <c r="BQ1" s="319" t="s">
        <v>351</v>
      </c>
      <c r="BR1" s="319" t="s">
        <v>352</v>
      </c>
      <c r="BS1" s="319" t="s">
        <v>363</v>
      </c>
      <c r="BT1" s="319" t="s">
        <v>364</v>
      </c>
      <c r="BU1" s="319" t="s">
        <v>365</v>
      </c>
      <c r="BV1" s="319" t="s">
        <v>366</v>
      </c>
      <c r="BW1" s="319" t="s">
        <v>367</v>
      </c>
      <c r="BX1" s="319" t="s">
        <v>368</v>
      </c>
      <c r="BY1" s="319" t="s">
        <v>369</v>
      </c>
      <c r="BZ1" s="319" t="s">
        <v>353</v>
      </c>
      <c r="CA1" s="319" t="s">
        <v>354</v>
      </c>
      <c r="CB1" s="319" t="s">
        <v>355</v>
      </c>
      <c r="CC1" s="319" t="s">
        <v>356</v>
      </c>
    </row>
    <row r="2" spans="1:81" ht="37.5" customHeight="1" x14ac:dyDescent="0.2">
      <c r="A2" s="321">
        <v>1</v>
      </c>
      <c r="B2" s="322" t="str">
        <f>【鑑】経費等内訳書!F1</f>
        <v>AMED記入</v>
      </c>
      <c r="C2" s="323" t="s">
        <v>62</v>
      </c>
      <c r="D2" s="324" t="s">
        <v>62</v>
      </c>
      <c r="E2" s="325" t="s">
        <v>62</v>
      </c>
      <c r="F2" s="326" t="str">
        <f>IF(【鑑】経費等内訳書!B3="","",【鑑】経費等内訳書!B3)</f>
        <v/>
      </c>
      <c r="G2" s="327" t="str">
        <f>IF(【鑑】経費等内訳書!B8="","",【鑑】経費等内訳書!B8)</f>
        <v/>
      </c>
      <c r="H2" s="326" t="str">
        <f>IF(【鑑】経費等内訳書!B9="","",【鑑】経費等内訳書!B9)</f>
        <v/>
      </c>
      <c r="I2" s="326" t="str">
        <f>IF(【鑑】経費等内訳書!B4="","",【鑑】経費等内訳書!B4)</f>
        <v>選択してください</v>
      </c>
      <c r="J2" s="327" t="str">
        <f>IF(【鑑】経費等内訳書!B10="","",【鑑】経費等内訳書!B10)</f>
        <v/>
      </c>
      <c r="K2" s="328">
        <f>【鑑】経費等内訳書!B18</f>
        <v>0</v>
      </c>
      <c r="L2" s="327" t="str">
        <f>IF(【鑑】経費等内訳書!B16="","",【鑑】経費等内訳書!B16)</f>
        <v/>
      </c>
      <c r="M2" s="327" t="str">
        <f>IF(【鑑】経費等内訳書!B15="","",【鑑】経費等内訳書!B15)</f>
        <v/>
      </c>
      <c r="N2" s="329" t="str">
        <f>IF(【鑑】経費等内訳書!B17="","",【鑑】経費等内訳書!B17)</f>
        <v/>
      </c>
      <c r="O2" s="329" t="str">
        <f>IF(【鑑】経費等内訳書!F18="","",【鑑】経費等内訳書!F18)</f>
        <v/>
      </c>
      <c r="P2" s="329" t="str">
        <f>IF(【鑑】経費等内訳書!F17="","",【鑑】経費等内訳書!F17)</f>
        <v/>
      </c>
      <c r="Q2" s="330">
        <f>IF(【鑑】経費等内訳書!B12="","",【鑑】経費等内訳書!B12)</f>
        <v>44287</v>
      </c>
      <c r="R2" s="330" t="str">
        <f>IF(【鑑】経費等内訳書!B13="","",【鑑】経費等内訳書!B13)</f>
        <v/>
      </c>
      <c r="S2" s="330">
        <f>IF(【鑑】経費等内訳書!B14="","",【鑑】経費等内訳書!B14)</f>
        <v>44287</v>
      </c>
      <c r="T2" s="330" t="str">
        <f>IF(【鑑】経費等内訳書!E14="","",【鑑】経費等内訳書!E14)</f>
        <v/>
      </c>
      <c r="U2" s="330" t="str">
        <f>IF(【鑑】経費等内訳書!E13="","",【鑑】経費等内訳書!E13)</f>
        <v/>
      </c>
      <c r="V2" s="331">
        <f>【鑑】経費等内訳書!B5</f>
        <v>0</v>
      </c>
      <c r="W2" s="331">
        <f>【鑑】経費等内訳書!B6</f>
        <v>0</v>
      </c>
      <c r="X2" s="331">
        <f>【鑑】経費等内訳書!B7</f>
        <v>0</v>
      </c>
      <c r="Y2" s="332">
        <f>SUM(AA2:AD2,AG2)</f>
        <v>32552674</v>
      </c>
      <c r="Z2" s="332">
        <f>ROUNDDOWN(Y2*10/110,0)</f>
        <v>2959334</v>
      </c>
      <c r="AA2" s="333">
        <f>【鑑】経費等内訳書!F22</f>
        <v>4929000</v>
      </c>
      <c r="AB2" s="333">
        <f>【鑑】経費等内訳書!F24</f>
        <v>410000</v>
      </c>
      <c r="AC2" s="333">
        <f>【鑑】経費等内訳書!F25</f>
        <v>15559194</v>
      </c>
      <c r="AD2" s="333">
        <f>【鑑】経費等内訳書!F27</f>
        <v>4142325</v>
      </c>
      <c r="AE2" s="333">
        <f>【鑑】経費等内訳書!F30</f>
        <v>25040519</v>
      </c>
      <c r="AF2" s="333">
        <f>【鑑】経費等内訳書!C31</f>
        <v>30</v>
      </c>
      <c r="AG2" s="332">
        <f>【鑑】経費等内訳書!F31</f>
        <v>7512155</v>
      </c>
      <c r="AH2" s="334">
        <f>【鑑】経費等内訳書!B19</f>
        <v>0</v>
      </c>
      <c r="AI2" s="335" t="str">
        <f>+【鑑】経費等内訳書!B64</f>
        <v>必ず選択してください</v>
      </c>
      <c r="AJ2" s="336">
        <f>【鑑】経費等内訳書!E36</f>
        <v>0</v>
      </c>
      <c r="AK2" s="331">
        <f>【鑑】経費等内訳書!F36</f>
        <v>0</v>
      </c>
      <c r="AL2" s="337">
        <f>【鑑】経費等内訳書!B36</f>
        <v>0</v>
      </c>
      <c r="AM2" s="337">
        <f>【鑑】経費等内訳書!A36</f>
        <v>0</v>
      </c>
      <c r="AN2" s="337">
        <f>【鑑】経費等内訳書!A38</f>
        <v>0</v>
      </c>
      <c r="AO2" s="337">
        <f>【鑑】経費等内訳書!B38</f>
        <v>0</v>
      </c>
      <c r="AP2" s="329">
        <f>【鑑】経費等内訳書!E38</f>
        <v>0</v>
      </c>
      <c r="AQ2" s="331">
        <f>【鑑】経費等内訳書!E42</f>
        <v>0</v>
      </c>
      <c r="AR2" s="331">
        <f>【鑑】経費等内訳書!F42</f>
        <v>0</v>
      </c>
      <c r="AS2" s="337">
        <f>【鑑】経費等内訳書!B42</f>
        <v>0</v>
      </c>
      <c r="AT2" s="337">
        <f>【鑑】経費等内訳書!A42</f>
        <v>0</v>
      </c>
      <c r="AU2" s="337">
        <f>【鑑】経費等内訳書!A44</f>
        <v>0</v>
      </c>
      <c r="AV2" s="329">
        <f>【鑑】経費等内訳書!B44</f>
        <v>0</v>
      </c>
      <c r="AW2" s="327">
        <f>【鑑】経費等内訳書!E44</f>
        <v>0</v>
      </c>
      <c r="AX2" s="337">
        <f>【鑑】経費等内訳書!B48</f>
        <v>0</v>
      </c>
      <c r="AY2" s="337">
        <f>【鑑】経費等内訳書!A48</f>
        <v>0</v>
      </c>
      <c r="AZ2" s="337">
        <f>【鑑】経費等内訳書!A50</f>
        <v>0</v>
      </c>
      <c r="BA2" s="337">
        <f>【鑑】経費等内訳書!B50</f>
        <v>0</v>
      </c>
      <c r="BB2" s="327">
        <f>【鑑】経費等内訳書!E50</f>
        <v>0</v>
      </c>
      <c r="BC2" s="337">
        <f>【鑑】経費等内訳書!B54</f>
        <v>0</v>
      </c>
      <c r="BD2" s="337">
        <f>【鑑】経費等内訳書!A54</f>
        <v>0</v>
      </c>
      <c r="BE2" s="338">
        <f>【鑑】経費等内訳書!A56</f>
        <v>0</v>
      </c>
      <c r="BF2" s="339">
        <f>【鑑】経費等内訳書!B56</f>
        <v>0</v>
      </c>
      <c r="BG2" s="327">
        <f>【鑑】経費等内訳書!E56</f>
        <v>0</v>
      </c>
      <c r="BH2" s="337">
        <f>【鑑】経費等内訳書!B60</f>
        <v>0</v>
      </c>
      <c r="BI2" s="337">
        <f>【鑑】経費等内訳書!A60</f>
        <v>0</v>
      </c>
      <c r="BJ2" s="338">
        <f>【鑑】経費等内訳書!A62</f>
        <v>0</v>
      </c>
      <c r="BK2" s="338">
        <f>【鑑】経費等内訳書!B62</f>
        <v>0</v>
      </c>
      <c r="BL2" s="327">
        <f>【鑑】経費等内訳書!E62</f>
        <v>0</v>
      </c>
      <c r="BM2" s="327"/>
      <c r="BN2" s="340" t="str">
        <f>IF('研究開発タグ（入力用）'!C9="","",'研究開発タグ（入力用）'!C9)</f>
        <v/>
      </c>
      <c r="BO2" s="340" t="str">
        <f>IF('研究開発タグ（入力用）'!C10="","",'研究開発タグ（入力用）'!C10)</f>
        <v/>
      </c>
      <c r="BP2" s="340" t="str">
        <f>IF('研究開発タグ（入力用）'!C11="","",'研究開発タグ（入力用）'!C11)</f>
        <v/>
      </c>
      <c r="BQ2" s="340" t="str">
        <f>IF('研究開発タグ（入力用）'!C12="","",'研究開発タグ（入力用）'!C12)</f>
        <v/>
      </c>
      <c r="BR2" s="340" t="str">
        <f>IF('研究開発タグ（入力用）'!C13="","",'研究開発タグ（入力用）'!C13)</f>
        <v/>
      </c>
      <c r="BS2" s="340" t="str">
        <f>IF('研究開発タグ（入力用）'!C14="","",'研究開発タグ（入力用）'!C14)</f>
        <v/>
      </c>
      <c r="BT2" s="340" t="str">
        <f>IF('研究開発タグ（入力用）'!C15="","",'研究開発タグ（入力用）'!C15)</f>
        <v/>
      </c>
      <c r="BU2" s="340" t="str">
        <f>IF('研究開発タグ（入力用）'!C16="","",'研究開発タグ（入力用）'!C16)</f>
        <v/>
      </c>
      <c r="BV2" s="340" t="str">
        <f>IF('研究開発タグ（入力用）'!C17="","",'研究開発タグ（入力用）'!C17)</f>
        <v/>
      </c>
      <c r="BW2" s="340" t="str">
        <f>IF('研究開発タグ（入力用）'!C18="","",'研究開発タグ（入力用）'!C18)</f>
        <v/>
      </c>
      <c r="BX2" s="340" t="str">
        <f>IF('研究開発タグ（入力用）'!C19="","",'研究開発タグ（入力用）'!C19)</f>
        <v/>
      </c>
      <c r="BY2" s="340" t="str">
        <f>IF('研究開発タグ（入力用）'!C20="","",'研究開発タグ（入力用）'!C20)</f>
        <v/>
      </c>
      <c r="BZ2" s="340" t="str">
        <f>IF('研究開発タグ（入力用）'!C21="","",'研究開発タグ（入力用）'!C21)</f>
        <v/>
      </c>
      <c r="CA2" s="340" t="str">
        <f>IF('研究開発タグ（入力用）'!C22="","",'研究開発タグ（入力用）'!C22)</f>
        <v/>
      </c>
      <c r="CB2" s="340" t="str">
        <f>IF('研究開発タグ（入力用）'!C23="","",'研究開発タグ（入力用）'!C23)</f>
        <v/>
      </c>
      <c r="CC2" s="340" t="str">
        <f>IF('研究開発タグ（入力用）'!C24="","",'研究開発タグ（入力用）'!C24)</f>
        <v/>
      </c>
    </row>
    <row r="3" spans="1:81" ht="17.25" customHeight="1" x14ac:dyDescent="0.2">
      <c r="Y3" s="343"/>
      <c r="Z3" s="343"/>
    </row>
  </sheetData>
  <sheetProtection algorithmName="SHA-512" hashValue="1Rwv1xaehL7GBZF6hcu5NP7LeLYluCY4qu8XHgAKWQMrzu1LGLZZ6UoFwMCXoXTEduvT20D/yZpin3jAXxs4hA==" saltValue="ulqf7ICPLtelQwP2gpjfTA==" spinCount="100000" sheet="1" objects="1" scenarios="1"/>
  <phoneticPr fontId="18"/>
  <dataValidations count="1">
    <dataValidation type="list" allowBlank="1" showInputMessage="1" showErrorMessage="1" sqref="I1" xr:uid="{0B3F3F37-E46B-404B-A116-AA8B30A862BD}">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18BA-8E74-4A10-BD78-42375CC111A1}">
  <sheetPr codeName="Sheet15"/>
  <dimension ref="A1:I26"/>
  <sheetViews>
    <sheetView workbookViewId="0">
      <selection activeCell="C5" sqref="C5"/>
    </sheetView>
  </sheetViews>
  <sheetFormatPr defaultColWidth="9" defaultRowHeight="13" x14ac:dyDescent="0.2"/>
  <cols>
    <col min="1" max="1" width="27.90625" style="281" customWidth="1"/>
    <col min="2" max="2" width="23.453125" style="281" customWidth="1"/>
    <col min="3" max="3" width="19.6328125" style="281" customWidth="1"/>
    <col min="4" max="4" width="17.36328125" style="281" customWidth="1"/>
    <col min="5" max="5" width="14" style="281" customWidth="1"/>
    <col min="6" max="6" width="15.08984375" style="281" customWidth="1"/>
    <col min="7" max="7" width="19.08984375" style="281" customWidth="1"/>
    <col min="8" max="8" width="21.36328125" customWidth="1"/>
  </cols>
  <sheetData>
    <row r="1" spans="1:9" x14ac:dyDescent="0.2">
      <c r="A1" s="281" t="s">
        <v>288</v>
      </c>
      <c r="B1" s="281" t="s">
        <v>289</v>
      </c>
      <c r="C1" s="281" t="s">
        <v>290</v>
      </c>
      <c r="D1" s="281" t="s">
        <v>291</v>
      </c>
      <c r="E1" s="281" t="s">
        <v>292</v>
      </c>
      <c r="F1" s="281" t="s">
        <v>293</v>
      </c>
      <c r="G1" s="281" t="s">
        <v>294</v>
      </c>
      <c r="H1" s="281" t="s">
        <v>295</v>
      </c>
      <c r="I1" s="281" t="s">
        <v>396</v>
      </c>
    </row>
    <row r="3" spans="1:9" ht="47.15" customHeight="1" x14ac:dyDescent="0.2">
      <c r="A3" s="282" t="s">
        <v>374</v>
      </c>
      <c r="B3" s="281" t="s">
        <v>296</v>
      </c>
      <c r="C3" s="281" t="s">
        <v>297</v>
      </c>
      <c r="D3" s="281" t="s">
        <v>298</v>
      </c>
      <c r="E3" s="281" t="s">
        <v>299</v>
      </c>
      <c r="F3" s="281" t="s">
        <v>300</v>
      </c>
      <c r="G3" s="281" t="s">
        <v>301</v>
      </c>
      <c r="H3" s="281" t="s">
        <v>302</v>
      </c>
      <c r="I3" s="281" t="s">
        <v>394</v>
      </c>
    </row>
    <row r="4" spans="1:9" x14ac:dyDescent="0.2">
      <c r="A4" s="281" t="s">
        <v>303</v>
      </c>
      <c r="B4" s="281" t="s">
        <v>304</v>
      </c>
      <c r="C4" s="281" t="s">
        <v>402</v>
      </c>
      <c r="D4" s="281" t="s">
        <v>305</v>
      </c>
      <c r="E4" s="281" t="s">
        <v>306</v>
      </c>
      <c r="F4" s="281" t="s">
        <v>307</v>
      </c>
      <c r="G4" s="281" t="s">
        <v>308</v>
      </c>
      <c r="H4" s="281" t="s">
        <v>309</v>
      </c>
      <c r="I4" s="281" t="s">
        <v>395</v>
      </c>
    </row>
    <row r="5" spans="1:9" x14ac:dyDescent="0.2">
      <c r="A5" s="281" t="s">
        <v>375</v>
      </c>
      <c r="B5" s="281" t="s">
        <v>310</v>
      </c>
      <c r="D5" s="281" t="s">
        <v>311</v>
      </c>
      <c r="E5" s="281" t="s">
        <v>312</v>
      </c>
      <c r="F5" s="281" t="s">
        <v>313</v>
      </c>
      <c r="G5" s="281" t="s">
        <v>314</v>
      </c>
      <c r="H5" s="281" t="s">
        <v>315</v>
      </c>
    </row>
    <row r="6" spans="1:9" x14ac:dyDescent="0.2">
      <c r="A6" s="281" t="s">
        <v>376</v>
      </c>
      <c r="B6" s="281" t="s">
        <v>316</v>
      </c>
      <c r="D6" s="281" t="s">
        <v>317</v>
      </c>
      <c r="E6" s="281" t="s">
        <v>318</v>
      </c>
      <c r="F6" s="281" t="s">
        <v>319</v>
      </c>
      <c r="G6" s="281" t="s">
        <v>320</v>
      </c>
    </row>
    <row r="7" spans="1:9" x14ac:dyDescent="0.2">
      <c r="A7" s="281" t="s">
        <v>377</v>
      </c>
      <c r="B7" s="281" t="s">
        <v>321</v>
      </c>
      <c r="D7" s="281" t="s">
        <v>322</v>
      </c>
      <c r="E7" s="281" t="s">
        <v>381</v>
      </c>
      <c r="F7" s="281" t="s">
        <v>324</v>
      </c>
      <c r="G7" s="281" t="s">
        <v>325</v>
      </c>
    </row>
    <row r="8" spans="1:9" x14ac:dyDescent="0.2">
      <c r="A8" s="281" t="s">
        <v>378</v>
      </c>
      <c r="B8" s="281" t="s">
        <v>326</v>
      </c>
      <c r="D8" s="281" t="s">
        <v>327</v>
      </c>
      <c r="F8" s="281" t="s">
        <v>328</v>
      </c>
      <c r="G8" s="281" t="s">
        <v>329</v>
      </c>
    </row>
    <row r="9" spans="1:9" x14ac:dyDescent="0.2">
      <c r="A9" s="281" t="s">
        <v>379</v>
      </c>
      <c r="B9" s="281" t="s">
        <v>330</v>
      </c>
      <c r="D9" s="281" t="s">
        <v>331</v>
      </c>
      <c r="G9" s="281" t="s">
        <v>315</v>
      </c>
    </row>
    <row r="10" spans="1:9" x14ac:dyDescent="0.2">
      <c r="A10" s="281" t="s">
        <v>380</v>
      </c>
      <c r="B10" s="281" t="s">
        <v>332</v>
      </c>
      <c r="D10" s="281" t="s">
        <v>323</v>
      </c>
    </row>
    <row r="11" spans="1:9" x14ac:dyDescent="0.2">
      <c r="A11" s="281" t="s">
        <v>203</v>
      </c>
      <c r="B11" s="281" t="s">
        <v>333</v>
      </c>
    </row>
    <row r="12" spans="1:9" x14ac:dyDescent="0.2">
      <c r="B12" s="281" t="s">
        <v>334</v>
      </c>
    </row>
    <row r="13" spans="1:9" x14ac:dyDescent="0.2">
      <c r="B13" s="281" t="s">
        <v>335</v>
      </c>
    </row>
    <row r="14" spans="1:9" x14ac:dyDescent="0.2">
      <c r="B14" s="281" t="s">
        <v>336</v>
      </c>
    </row>
    <row r="15" spans="1:9" x14ac:dyDescent="0.2">
      <c r="B15" s="281" t="s">
        <v>337</v>
      </c>
    </row>
    <row r="16" spans="1:9" x14ac:dyDescent="0.2">
      <c r="B16" s="281" t="s">
        <v>338</v>
      </c>
    </row>
    <row r="17" spans="2:2" x14ac:dyDescent="0.2">
      <c r="B17" s="281" t="s">
        <v>339</v>
      </c>
    </row>
    <row r="18" spans="2:2" x14ac:dyDescent="0.2">
      <c r="B18" s="281" t="s">
        <v>340</v>
      </c>
    </row>
    <row r="19" spans="2:2" x14ac:dyDescent="0.2">
      <c r="B19" s="281" t="s">
        <v>341</v>
      </c>
    </row>
    <row r="20" spans="2:2" x14ac:dyDescent="0.2">
      <c r="B20" s="281" t="s">
        <v>342</v>
      </c>
    </row>
    <row r="21" spans="2:2" x14ac:dyDescent="0.2">
      <c r="B21" s="281" t="s">
        <v>343</v>
      </c>
    </row>
    <row r="22" spans="2:2" x14ac:dyDescent="0.2">
      <c r="B22" s="281" t="s">
        <v>344</v>
      </c>
    </row>
    <row r="23" spans="2:2" x14ac:dyDescent="0.2">
      <c r="B23" s="281" t="s">
        <v>345</v>
      </c>
    </row>
    <row r="24" spans="2:2" x14ac:dyDescent="0.2">
      <c r="B24" s="281" t="s">
        <v>346</v>
      </c>
    </row>
    <row r="25" spans="2:2" x14ac:dyDescent="0.2">
      <c r="B25" s="281" t="s">
        <v>347</v>
      </c>
    </row>
    <row r="26" spans="2:2" x14ac:dyDescent="0.2">
      <c r="B26" s="281" t="s">
        <v>203</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R3"/>
  <sheetViews>
    <sheetView zoomScale="90" zoomScaleNormal="90" workbookViewId="0">
      <selection activeCell="J18" sqref="J18"/>
    </sheetView>
  </sheetViews>
  <sheetFormatPr defaultColWidth="9" defaultRowHeight="13" x14ac:dyDescent="0.2"/>
  <cols>
    <col min="1" max="1" width="5.453125" style="25" customWidth="1"/>
    <col min="2" max="5" width="8.6328125" style="25" customWidth="1"/>
    <col min="6" max="7" width="15.90625" style="25" customWidth="1"/>
    <col min="8" max="8" width="13.08984375" style="25" customWidth="1"/>
    <col min="9" max="9" width="14" style="25" customWidth="1"/>
    <col min="10" max="10" width="15.90625" style="25" customWidth="1"/>
    <col min="11" max="11" width="20.90625" style="25" customWidth="1"/>
    <col min="12" max="12" width="46.6328125" style="25" customWidth="1"/>
    <col min="13" max="13" width="42.7265625" style="25" customWidth="1"/>
    <col min="14" max="14" width="18.36328125" style="25" customWidth="1"/>
    <col min="15" max="15" width="22" style="25" customWidth="1"/>
    <col min="16" max="16" width="25.453125" style="25" customWidth="1"/>
    <col min="17" max="18" width="20.90625" style="25" customWidth="1"/>
    <col min="19" max="19" width="22.08984375" style="25" customWidth="1"/>
    <col min="20" max="20" width="16.90625" style="78" customWidth="1"/>
    <col min="21" max="24" width="16.90625" style="25" customWidth="1"/>
    <col min="25" max="25" width="15" style="25" bestFit="1" customWidth="1"/>
    <col min="26" max="26" width="15.453125" style="25" customWidth="1"/>
    <col min="27" max="27" width="54.36328125" style="25" customWidth="1"/>
    <col min="28" max="28" width="15.453125" style="25" customWidth="1"/>
    <col min="29" max="29" width="21.26953125" style="25" customWidth="1"/>
    <col min="30" max="30" width="12.08984375" style="25" customWidth="1"/>
    <col min="31" max="31" width="13.08984375" style="25" customWidth="1"/>
    <col min="32" max="32" width="13" style="25" customWidth="1"/>
    <col min="33" max="34" width="12.08984375" style="25" customWidth="1"/>
    <col min="35" max="35" width="10.7265625" style="25" bestFit="1" customWidth="1"/>
    <col min="36" max="36" width="12.08984375" style="25" customWidth="1"/>
    <col min="37" max="37" width="9.6328125" style="25" bestFit="1" customWidth="1"/>
    <col min="38" max="38" width="10.08984375" style="25" bestFit="1" customWidth="1"/>
    <col min="39" max="39" width="49.08984375" style="25" customWidth="1"/>
    <col min="40" max="40" width="20.26953125" style="25" bestFit="1" customWidth="1"/>
    <col min="41" max="41" width="16.36328125" style="25" customWidth="1"/>
    <col min="42" max="42" width="17.08984375" style="25" customWidth="1"/>
    <col min="43" max="43" width="17.453125" style="25" customWidth="1"/>
    <col min="44" max="44" width="17.08984375" style="25" customWidth="1"/>
    <col min="45" max="45" width="26.36328125" style="25" customWidth="1"/>
    <col min="46" max="46" width="14.08984375" style="25" customWidth="1"/>
    <col min="47" max="47" width="17.90625" style="25" bestFit="1" customWidth="1"/>
    <col min="48" max="48" width="20.90625" style="25" customWidth="1"/>
    <col min="49" max="49" width="21" style="25" customWidth="1"/>
    <col min="50" max="50" width="20.36328125" style="25" customWidth="1"/>
    <col min="51" max="51" width="16.08984375" style="25" customWidth="1"/>
    <col min="52" max="52" width="14.90625" style="25" customWidth="1"/>
    <col min="53" max="53" width="12.26953125" style="25" customWidth="1"/>
    <col min="54" max="54" width="19.6328125" style="25" customWidth="1"/>
    <col min="55" max="55" width="17.08984375" style="25" customWidth="1"/>
    <col min="56" max="56" width="16.36328125" style="25" customWidth="1"/>
    <col min="57" max="58" width="17.453125" style="25" customWidth="1"/>
    <col min="59" max="59" width="21" style="25" customWidth="1"/>
    <col min="60" max="60" width="20.36328125" style="25" customWidth="1"/>
    <col min="61" max="61" width="16.08984375" style="25" customWidth="1"/>
    <col min="62" max="63" width="16.6328125" style="25" customWidth="1"/>
    <col min="64" max="64" width="19.6328125" style="25" customWidth="1"/>
    <col min="65" max="65" width="17.08984375" style="25" customWidth="1"/>
    <col min="66" max="66" width="16.36328125" style="25" customWidth="1"/>
    <col min="67" max="68" width="14.36328125" style="25" customWidth="1"/>
    <col min="69" max="69" width="21.453125" style="25" customWidth="1"/>
    <col min="70" max="70" width="27.453125" style="25" customWidth="1"/>
    <col min="71" max="16384" width="9" style="25"/>
  </cols>
  <sheetData>
    <row r="1" spans="1:70" s="181" customFormat="1" ht="39" customHeight="1" thickTop="1" x14ac:dyDescent="0.2">
      <c r="A1" s="422" t="s">
        <v>63</v>
      </c>
      <c r="B1" s="418" t="s">
        <v>382</v>
      </c>
      <c r="C1" s="419" t="s">
        <v>383</v>
      </c>
      <c r="D1" s="419" t="s">
        <v>384</v>
      </c>
      <c r="E1" s="419" t="s">
        <v>384</v>
      </c>
      <c r="F1" s="160" t="s">
        <v>64</v>
      </c>
      <c r="G1" s="161" t="s">
        <v>65</v>
      </c>
      <c r="H1" s="162" t="s">
        <v>66</v>
      </c>
      <c r="I1" s="163" t="s">
        <v>67</v>
      </c>
      <c r="J1" s="424" t="s">
        <v>399</v>
      </c>
      <c r="K1" s="164" t="s">
        <v>68</v>
      </c>
      <c r="L1" s="165" t="s">
        <v>69</v>
      </c>
      <c r="M1" s="166" t="s">
        <v>70</v>
      </c>
      <c r="N1" s="164" t="s">
        <v>71</v>
      </c>
      <c r="O1" s="167" t="s">
        <v>72</v>
      </c>
      <c r="P1" s="167" t="s">
        <v>73</v>
      </c>
      <c r="Q1" s="167" t="s">
        <v>74</v>
      </c>
      <c r="R1" s="165" t="s">
        <v>252</v>
      </c>
      <c r="S1" s="167" t="s">
        <v>75</v>
      </c>
      <c r="T1" s="165" t="s">
        <v>176</v>
      </c>
      <c r="U1" s="165" t="s">
        <v>76</v>
      </c>
      <c r="V1" s="265" t="s">
        <v>178</v>
      </c>
      <c r="W1" s="266" t="s">
        <v>221</v>
      </c>
      <c r="X1" s="266" t="s">
        <v>264</v>
      </c>
      <c r="Y1" s="266" t="s">
        <v>265</v>
      </c>
      <c r="Z1" s="266" t="s">
        <v>222</v>
      </c>
      <c r="AA1" s="165" t="s">
        <v>78</v>
      </c>
      <c r="AB1" s="167" t="s">
        <v>79</v>
      </c>
      <c r="AC1" s="167" t="s">
        <v>80</v>
      </c>
      <c r="AD1" s="165" t="s">
        <v>253</v>
      </c>
      <c r="AE1" s="167" t="s">
        <v>77</v>
      </c>
      <c r="AF1" s="164" t="s">
        <v>81</v>
      </c>
      <c r="AG1" s="167" t="s">
        <v>82</v>
      </c>
      <c r="AH1" s="167" t="s">
        <v>83</v>
      </c>
      <c r="AI1" s="167" t="s">
        <v>84</v>
      </c>
      <c r="AJ1" s="167" t="s">
        <v>100</v>
      </c>
      <c r="AK1" s="165" t="s">
        <v>223</v>
      </c>
      <c r="AL1" s="167" t="s">
        <v>85</v>
      </c>
      <c r="AM1" s="168" t="s">
        <v>86</v>
      </c>
      <c r="AN1" s="168" t="s">
        <v>271</v>
      </c>
      <c r="AO1" s="169" t="s">
        <v>87</v>
      </c>
      <c r="AP1" s="170" t="s">
        <v>88</v>
      </c>
      <c r="AQ1" s="170" t="s">
        <v>224</v>
      </c>
      <c r="AR1" s="171" t="s">
        <v>89</v>
      </c>
      <c r="AS1" s="171" t="s">
        <v>90</v>
      </c>
      <c r="AT1" s="171" t="s">
        <v>91</v>
      </c>
      <c r="AU1" s="171" t="s">
        <v>92</v>
      </c>
      <c r="AV1" s="172" t="s">
        <v>93</v>
      </c>
      <c r="AW1" s="173" t="s">
        <v>94</v>
      </c>
      <c r="AX1" s="173" t="s">
        <v>225</v>
      </c>
      <c r="AY1" s="174" t="s">
        <v>95</v>
      </c>
      <c r="AZ1" s="174" t="s">
        <v>90</v>
      </c>
      <c r="BA1" s="174" t="s">
        <v>91</v>
      </c>
      <c r="BB1" s="174" t="s">
        <v>96</v>
      </c>
      <c r="BC1" s="182" t="s">
        <v>226</v>
      </c>
      <c r="BD1" s="175" t="s">
        <v>97</v>
      </c>
      <c r="BE1" s="175" t="s">
        <v>90</v>
      </c>
      <c r="BF1" s="175" t="s">
        <v>91</v>
      </c>
      <c r="BG1" s="175" t="s">
        <v>98</v>
      </c>
      <c r="BH1" s="176" t="s">
        <v>227</v>
      </c>
      <c r="BI1" s="176" t="s">
        <v>216</v>
      </c>
      <c r="BJ1" s="177" t="s">
        <v>90</v>
      </c>
      <c r="BK1" s="177" t="s">
        <v>91</v>
      </c>
      <c r="BL1" s="177" t="s">
        <v>217</v>
      </c>
      <c r="BM1" s="178" t="s">
        <v>228</v>
      </c>
      <c r="BN1" s="178" t="s">
        <v>218</v>
      </c>
      <c r="BO1" s="179" t="s">
        <v>90</v>
      </c>
      <c r="BP1" s="179" t="s">
        <v>91</v>
      </c>
      <c r="BQ1" s="178" t="s">
        <v>219</v>
      </c>
      <c r="BR1" s="180" t="s">
        <v>99</v>
      </c>
    </row>
    <row r="2" spans="1:70" ht="37.5" customHeight="1" x14ac:dyDescent="0.2">
      <c r="A2" s="423">
        <v>1</v>
      </c>
      <c r="B2" s="426" t="s">
        <v>398</v>
      </c>
      <c r="C2" s="426" t="s">
        <v>398</v>
      </c>
      <c r="D2" s="426" t="s">
        <v>398</v>
      </c>
      <c r="E2" s="427" t="s">
        <v>398</v>
      </c>
      <c r="F2" s="420" t="str">
        <f>【鑑】経費等内訳書!F1</f>
        <v>AMED記入</v>
      </c>
      <c r="G2" s="186" t="s">
        <v>62</v>
      </c>
      <c r="H2" s="187" t="s">
        <v>62</v>
      </c>
      <c r="I2" s="188" t="s">
        <v>62</v>
      </c>
      <c r="J2" s="425" t="s">
        <v>397</v>
      </c>
      <c r="K2" s="184" t="str">
        <f>IF(【鑑】経費等内訳書!B3="","",【鑑】経費等内訳書!B3)</f>
        <v/>
      </c>
      <c r="L2" s="183" t="str">
        <f>IF(【鑑】経費等内訳書!B8="","",【鑑】経費等内訳書!B8)</f>
        <v/>
      </c>
      <c r="M2" s="184" t="str">
        <f>IF(【鑑】経費等内訳書!B9="","",【鑑】経費等内訳書!B9)</f>
        <v/>
      </c>
      <c r="N2" s="184" t="str">
        <f>IF(【鑑】経費等内訳書!B4="","",【鑑】経費等内訳書!B4)</f>
        <v>選択してください</v>
      </c>
      <c r="O2" s="183" t="str">
        <f>IF(【鑑】経費等内訳書!B10="","",【鑑】経費等内訳書!B10)</f>
        <v/>
      </c>
      <c r="P2" s="189" t="str">
        <f>IF(【鑑】経費等内訳書!B18="","",【鑑】経費等内訳書!B18)</f>
        <v/>
      </c>
      <c r="Q2" s="183" t="str">
        <f>IF(【鑑】経費等内訳書!B16="","",【鑑】経費等内訳書!B16)</f>
        <v/>
      </c>
      <c r="R2" s="183" t="str">
        <f>IF(【鑑】経費等内訳書!B15="","",【鑑】経費等内訳書!B15)</f>
        <v/>
      </c>
      <c r="S2" s="190" t="str">
        <f>IF(【鑑】経費等内訳書!B17="","",【鑑】経費等内訳書!B17)</f>
        <v/>
      </c>
      <c r="T2" s="190" t="str">
        <f>IF(【鑑】経費等内訳書!F18="","",【鑑】経費等内訳書!F18)</f>
        <v/>
      </c>
      <c r="U2" s="190" t="str">
        <f>IF(【鑑】経費等内訳書!F17="","",【鑑】経費等内訳書!F17)</f>
        <v/>
      </c>
      <c r="V2" s="275">
        <f>IF(【鑑】経費等内訳書!B12="","",【鑑】経費等内訳書!B12)</f>
        <v>44287</v>
      </c>
      <c r="W2" s="276" t="str">
        <f>IF(【鑑】経費等内訳書!B13="","",【鑑】経費等内訳書!B13)</f>
        <v/>
      </c>
      <c r="X2" s="276">
        <f>IF(【鑑】経費等内訳書!B14="","",【鑑】経費等内訳書!B14)</f>
        <v>44287</v>
      </c>
      <c r="Y2" s="276" t="str">
        <f>IF(【鑑】経費等内訳書!E14="","",【鑑】経費等内訳書!E14)</f>
        <v/>
      </c>
      <c r="Z2" s="276" t="str">
        <f>IF(【鑑】経費等内訳書!E13="","",【鑑】経費等内訳書!E13)</f>
        <v/>
      </c>
      <c r="AA2" s="185" t="str">
        <f>IF(【鑑】経費等内訳書!B5="","",【鑑】経費等内訳書!B5)</f>
        <v/>
      </c>
      <c r="AB2" s="185" t="str">
        <f>IF(【鑑】経費等内訳書!B6="","",【鑑】経費等内訳書!B6)</f>
        <v/>
      </c>
      <c r="AC2" s="185" t="str">
        <f>IF(【鑑】経費等内訳書!B7="","",【鑑】経費等内訳書!B7)</f>
        <v/>
      </c>
      <c r="AD2" s="191">
        <f>SUM(AF2:AI2,AL2)</f>
        <v>32552674</v>
      </c>
      <c r="AE2" s="191">
        <f>ROUNDDOWN(AD2*10/110,0)</f>
        <v>2959334</v>
      </c>
      <c r="AF2" s="192">
        <f>IF(【鑑】経費等内訳書!F22="","",【鑑】経費等内訳書!F22)</f>
        <v>4929000</v>
      </c>
      <c r="AG2" s="192">
        <f>IF(【鑑】経費等内訳書!F24="","",【鑑】経費等内訳書!F24)</f>
        <v>410000</v>
      </c>
      <c r="AH2" s="192">
        <f>IF(【鑑】経費等内訳書!F25="","",【鑑】経費等内訳書!F25)</f>
        <v>15559194</v>
      </c>
      <c r="AI2" s="192">
        <f>IF(【鑑】経費等内訳書!F27="","",【鑑】経費等内訳書!F27)</f>
        <v>4142325</v>
      </c>
      <c r="AJ2" s="192">
        <f>IF(【鑑】経費等内訳書!F30="","",【鑑】経費等内訳書!F30)</f>
        <v>25040519</v>
      </c>
      <c r="AK2" s="192">
        <f>IF(【鑑】経費等内訳書!C31="","",【鑑】経費等内訳書!C31)</f>
        <v>30</v>
      </c>
      <c r="AL2" s="191">
        <f>IF(【鑑】経費等内訳書!F31="","",【鑑】経費等内訳書!F31)</f>
        <v>7512155</v>
      </c>
      <c r="AM2" s="193" t="str">
        <f>IF(【鑑】経費等内訳書!B19="","",【鑑】経費等内訳書!B19)</f>
        <v/>
      </c>
      <c r="AN2" s="271" t="str">
        <f>IF(【鑑】経費等内訳書!B64="","",【鑑】経費等内訳書!B64)</f>
        <v>必ず選択してください</v>
      </c>
      <c r="AO2" s="194" t="str">
        <f>IF(【鑑】経費等内訳書!E36="","",【鑑】経費等内訳書!E36)</f>
        <v/>
      </c>
      <c r="AP2" s="185" t="str">
        <f>IF(【鑑】経費等内訳書!F36="","",【鑑】経費等内訳書!F36)</f>
        <v/>
      </c>
      <c r="AQ2" s="195" t="str">
        <f>IF(【鑑】経費等内訳書!B36="","",【鑑】経費等内訳書!B36)</f>
        <v/>
      </c>
      <c r="AR2" s="195" t="str">
        <f>IF(【鑑】経費等内訳書!A36="","",【鑑】経費等内訳書!A36)</f>
        <v/>
      </c>
      <c r="AS2" s="195" t="str">
        <f>IF(【鑑】経費等内訳書!A38="","",【鑑】経費等内訳書!A38)</f>
        <v/>
      </c>
      <c r="AT2" s="195" t="str">
        <f>IF(【鑑】経費等内訳書!B38="","",【鑑】経費等内訳書!B38)</f>
        <v/>
      </c>
      <c r="AU2" s="190" t="str">
        <f>IF(【鑑】経費等内訳書!E38="","",【鑑】経費等内訳書!E38)</f>
        <v/>
      </c>
      <c r="AV2" s="185" t="str">
        <f>IF(【鑑】経費等内訳書!E42="","",【鑑】経費等内訳書!E42)</f>
        <v/>
      </c>
      <c r="AW2" s="185" t="str">
        <f>IF(【鑑】経費等内訳書!F42="","",【鑑】経費等内訳書!F42)</f>
        <v/>
      </c>
      <c r="AX2" s="195" t="str">
        <f>IF(【鑑】経費等内訳書!B42="","",【鑑】経費等内訳書!B42)</f>
        <v/>
      </c>
      <c r="AY2" s="195" t="str">
        <f>IF(【鑑】経費等内訳書!A42="","",【鑑】経費等内訳書!A42)</f>
        <v/>
      </c>
      <c r="AZ2" s="195" t="str">
        <f>IF(【鑑】経費等内訳書!A44="","",【鑑】経費等内訳書!A44)</f>
        <v/>
      </c>
      <c r="BA2" s="190" t="str">
        <f>IF(【鑑】経費等内訳書!B44="","",【鑑】経費等内訳書!B44)</f>
        <v/>
      </c>
      <c r="BB2" s="183" t="str">
        <f>IF(【鑑】経費等内訳書!E44="","",【鑑】経費等内訳書!E44)</f>
        <v/>
      </c>
      <c r="BC2" s="195" t="str">
        <f>IF(【鑑】経費等内訳書!B48="","",【鑑】経費等内訳書!B48)</f>
        <v/>
      </c>
      <c r="BD2" s="195" t="str">
        <f>IF(【鑑】経費等内訳書!A48="","",【鑑】経費等内訳書!A48)</f>
        <v/>
      </c>
      <c r="BE2" s="195" t="str">
        <f>IF(【鑑】経費等内訳書!A50="","",【鑑】経費等内訳書!A50)</f>
        <v/>
      </c>
      <c r="BF2" s="195" t="str">
        <f>IF(【鑑】経費等内訳書!B50="","",【鑑】経費等内訳書!B50)</f>
        <v/>
      </c>
      <c r="BG2" s="183" t="str">
        <f>IF(【鑑】経費等内訳書!E50="","",【鑑】経費等内訳書!E50)</f>
        <v/>
      </c>
      <c r="BH2" s="195" t="str">
        <f>IF(【鑑】経費等内訳書!B54="","",【鑑】経費等内訳書!B54)</f>
        <v/>
      </c>
      <c r="BI2" s="195" t="str">
        <f>IF(【鑑】経費等内訳書!A54="","",【鑑】経費等内訳書!A54)</f>
        <v/>
      </c>
      <c r="BJ2" s="196" t="str">
        <f>IF(【鑑】経費等内訳書!A56="","",【鑑】経費等内訳書!A56)</f>
        <v/>
      </c>
      <c r="BK2" s="197" t="str">
        <f>IF(【鑑】経費等内訳書!B56="","",【鑑】経費等内訳書!B56)</f>
        <v/>
      </c>
      <c r="BL2" s="183" t="str">
        <f>IF(【鑑】経費等内訳書!E56="","",【鑑】経費等内訳書!E56)</f>
        <v/>
      </c>
      <c r="BM2" s="195" t="str">
        <f>IF(【鑑】経費等内訳書!B60="","",【鑑】経費等内訳書!B60)</f>
        <v/>
      </c>
      <c r="BN2" s="195" t="str">
        <f>IF(【鑑】経費等内訳書!A60="","",【鑑】経費等内訳書!A60)</f>
        <v/>
      </c>
      <c r="BO2" s="196" t="str">
        <f>IF(【鑑】経費等内訳書!A62="","",【鑑】経費等内訳書!A62)</f>
        <v/>
      </c>
      <c r="BP2" s="196" t="str">
        <f>IF(【鑑】経費等内訳書!B62="","",【鑑】経費等内訳書!B62)</f>
        <v/>
      </c>
      <c r="BQ2" s="183" t="str">
        <f>IF(【鑑】経費等内訳書!E62="","",【鑑】経費等内訳書!E62)</f>
        <v/>
      </c>
      <c r="BR2" s="198"/>
    </row>
    <row r="3" spans="1:70" ht="17.25" customHeight="1" x14ac:dyDescent="0.2">
      <c r="AB3" s="264"/>
      <c r="AC3" s="264"/>
    </row>
  </sheetData>
  <sheetProtection formatCells="0" formatColumns="0" formatRows="0"/>
  <phoneticPr fontId="18"/>
  <dataValidations count="2">
    <dataValidation type="list" allowBlank="1" showInputMessage="1" showErrorMessage="1" sqref="N1" xr:uid="{00000000-0002-0000-0100-000000000000}">
      <formula1>"大学等,企業等"</formula1>
    </dataValidation>
    <dataValidation type="list" allowBlank="1" showInputMessage="1" showErrorMessage="1" sqref="J2" xr:uid="{AE800C0C-49C3-479D-836F-1D5F9E9E81DA}">
      <formula1>"AMED選択,別記２のとおりとする。,なし。"</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G66"/>
  <sheetViews>
    <sheetView tabSelected="1" workbookViewId="0">
      <selection activeCell="B1" sqref="B1"/>
    </sheetView>
  </sheetViews>
  <sheetFormatPr defaultColWidth="9.36328125" defaultRowHeight="18" customHeight="1" x14ac:dyDescent="0.2"/>
  <cols>
    <col min="1" max="1" width="28.453125" style="360" customWidth="1"/>
    <col min="2" max="2" width="19.08984375" style="360" customWidth="1"/>
    <col min="3" max="3" width="6.36328125" style="360" customWidth="1"/>
    <col min="4" max="4" width="3.08984375" style="360" customWidth="1"/>
    <col min="5" max="5" width="25.6328125" style="360" customWidth="1"/>
    <col min="6" max="6" width="26.6328125" style="360" customWidth="1"/>
    <col min="7" max="16384" width="9.36328125" style="360"/>
  </cols>
  <sheetData>
    <row r="1" spans="1:6" ht="18" customHeight="1" x14ac:dyDescent="0.2">
      <c r="A1" s="359" t="s">
        <v>272</v>
      </c>
      <c r="B1" s="274"/>
      <c r="E1" s="359" t="s">
        <v>158</v>
      </c>
      <c r="F1" s="361" t="s">
        <v>159</v>
      </c>
    </row>
    <row r="2" spans="1:6" ht="18" customHeight="1" x14ac:dyDescent="0.2">
      <c r="A2" s="359" t="s">
        <v>372</v>
      </c>
    </row>
    <row r="3" spans="1:6" ht="18" customHeight="1" x14ac:dyDescent="0.2">
      <c r="A3" s="359" t="s">
        <v>41</v>
      </c>
      <c r="B3" s="478"/>
      <c r="C3" s="478"/>
      <c r="D3" s="478"/>
      <c r="E3" s="478"/>
      <c r="F3" s="362"/>
    </row>
    <row r="4" spans="1:6" ht="18" customHeight="1" x14ac:dyDescent="0.2">
      <c r="A4" s="359" t="s">
        <v>164</v>
      </c>
      <c r="B4" s="479" t="s">
        <v>124</v>
      </c>
      <c r="C4" s="479"/>
      <c r="D4" s="479"/>
      <c r="E4" s="479"/>
      <c r="F4" s="479"/>
    </row>
    <row r="5" spans="1:6" ht="18" customHeight="1" x14ac:dyDescent="0.2">
      <c r="A5" s="359" t="s">
        <v>160</v>
      </c>
      <c r="B5" s="454"/>
      <c r="C5" s="454"/>
      <c r="D5" s="454"/>
      <c r="E5" s="454"/>
      <c r="F5" s="454"/>
    </row>
    <row r="6" spans="1:6" ht="18" customHeight="1" x14ac:dyDescent="0.2">
      <c r="A6" s="359" t="s">
        <v>161</v>
      </c>
      <c r="B6" s="454"/>
      <c r="C6" s="454"/>
      <c r="D6" s="454"/>
      <c r="E6" s="454"/>
      <c r="F6" s="454"/>
    </row>
    <row r="7" spans="1:6" ht="18" customHeight="1" x14ac:dyDescent="0.2">
      <c r="A7" s="359" t="s">
        <v>162</v>
      </c>
      <c r="B7" s="454"/>
      <c r="C7" s="454"/>
      <c r="D7" s="454"/>
      <c r="E7" s="454"/>
      <c r="F7" s="454"/>
    </row>
    <row r="8" spans="1:6" ht="18" customHeight="1" x14ac:dyDescent="0.2">
      <c r="A8" s="359" t="s">
        <v>106</v>
      </c>
      <c r="B8" s="454"/>
      <c r="C8" s="454"/>
      <c r="D8" s="454"/>
      <c r="E8" s="454"/>
      <c r="F8" s="454"/>
    </row>
    <row r="9" spans="1:6" ht="18" customHeight="1" x14ac:dyDescent="0.2">
      <c r="A9" s="359" t="s">
        <v>163</v>
      </c>
      <c r="B9" s="454"/>
      <c r="C9" s="454"/>
      <c r="D9" s="454"/>
      <c r="E9" s="454"/>
      <c r="F9" s="454"/>
    </row>
    <row r="10" spans="1:6" ht="18" customHeight="1" x14ac:dyDescent="0.2">
      <c r="A10" s="359" t="s">
        <v>47</v>
      </c>
      <c r="B10" s="454"/>
      <c r="C10" s="454"/>
      <c r="D10" s="454"/>
      <c r="E10" s="454"/>
      <c r="F10" s="454"/>
    </row>
    <row r="11" spans="1:6" ht="18" customHeight="1" x14ac:dyDescent="0.2">
      <c r="A11" s="359" t="s">
        <v>48</v>
      </c>
      <c r="B11" s="454"/>
      <c r="C11" s="454"/>
      <c r="D11" s="454"/>
      <c r="E11" s="454"/>
      <c r="F11" s="454"/>
    </row>
    <row r="12" spans="1:6" ht="18" customHeight="1" x14ac:dyDescent="0.2">
      <c r="A12" s="359" t="s">
        <v>177</v>
      </c>
      <c r="B12" s="272">
        <v>44287</v>
      </c>
      <c r="C12" s="363"/>
      <c r="D12" s="363"/>
      <c r="E12" s="363"/>
      <c r="F12" s="364"/>
    </row>
    <row r="13" spans="1:6" ht="18" customHeight="1" x14ac:dyDescent="0.2">
      <c r="A13" s="359" t="s">
        <v>166</v>
      </c>
      <c r="B13" s="480"/>
      <c r="C13" s="480"/>
      <c r="D13" s="365" t="s">
        <v>165</v>
      </c>
      <c r="E13" s="273"/>
      <c r="F13" s="366"/>
    </row>
    <row r="14" spans="1:6" ht="18" customHeight="1" x14ac:dyDescent="0.2">
      <c r="A14" s="359" t="s">
        <v>183</v>
      </c>
      <c r="B14" s="480">
        <f>+B12</f>
        <v>44287</v>
      </c>
      <c r="C14" s="480"/>
      <c r="D14" s="365" t="s">
        <v>165</v>
      </c>
      <c r="E14" s="273"/>
      <c r="F14" s="366"/>
    </row>
    <row r="15" spans="1:6" ht="18" customHeight="1" x14ac:dyDescent="0.2">
      <c r="A15" s="359" t="s">
        <v>242</v>
      </c>
      <c r="B15" s="449"/>
      <c r="C15" s="449"/>
      <c r="D15" s="449"/>
      <c r="E15" s="449"/>
      <c r="F15" s="449"/>
    </row>
    <row r="16" spans="1:6" ht="18" customHeight="1" thickBot="1" x14ac:dyDescent="0.25">
      <c r="A16" s="359" t="s">
        <v>243</v>
      </c>
      <c r="B16" s="477"/>
      <c r="C16" s="477"/>
      <c r="D16" s="477"/>
      <c r="E16" s="477"/>
      <c r="F16" s="477"/>
    </row>
    <row r="17" spans="1:7" ht="18" customHeight="1" thickTop="1" x14ac:dyDescent="0.2">
      <c r="A17" s="359" t="s">
        <v>244</v>
      </c>
      <c r="B17" s="449"/>
      <c r="C17" s="449"/>
      <c r="D17" s="449"/>
      <c r="E17" s="367" t="s">
        <v>245</v>
      </c>
      <c r="F17" s="285"/>
    </row>
    <row r="18" spans="1:7" ht="18" customHeight="1" x14ac:dyDescent="0.2">
      <c r="A18" s="368" t="s">
        <v>269</v>
      </c>
      <c r="B18" s="476"/>
      <c r="C18" s="476"/>
      <c r="D18" s="476"/>
      <c r="E18" s="369" t="s">
        <v>246</v>
      </c>
      <c r="F18" s="285"/>
    </row>
    <row r="19" spans="1:7" ht="158.25" customHeight="1" x14ac:dyDescent="0.2">
      <c r="A19" s="370" t="s">
        <v>268</v>
      </c>
      <c r="B19" s="475"/>
      <c r="C19" s="475"/>
      <c r="D19" s="475"/>
      <c r="E19" s="475"/>
      <c r="F19" s="475"/>
    </row>
    <row r="20" spans="1:7" ht="18" customHeight="1" thickBot="1" x14ac:dyDescent="0.25">
      <c r="A20" s="360" t="s">
        <v>167</v>
      </c>
      <c r="E20" s="359"/>
      <c r="F20" s="359" t="s">
        <v>45</v>
      </c>
    </row>
    <row r="21" spans="1:7" s="375" customFormat="1" ht="18" customHeight="1" thickBot="1" x14ac:dyDescent="0.25">
      <c r="A21" s="371" t="s">
        <v>39</v>
      </c>
      <c r="B21" s="462" t="s">
        <v>40</v>
      </c>
      <c r="C21" s="463"/>
      <c r="D21" s="464"/>
      <c r="E21" s="372" t="s">
        <v>33</v>
      </c>
      <c r="F21" s="373" t="s">
        <v>32</v>
      </c>
      <c r="G21" s="374"/>
    </row>
    <row r="22" spans="1:7" ht="18" customHeight="1" x14ac:dyDescent="0.2">
      <c r="A22" s="376" t="s">
        <v>36</v>
      </c>
      <c r="B22" s="465" t="s">
        <v>168</v>
      </c>
      <c r="C22" s="466"/>
      <c r="D22" s="467"/>
      <c r="E22" s="377">
        <f>設備備品費!I30</f>
        <v>4080000</v>
      </c>
      <c r="F22" s="378">
        <f>SUM(E22:E23)</f>
        <v>4929000</v>
      </c>
    </row>
    <row r="23" spans="1:7" ht="18" customHeight="1" x14ac:dyDescent="0.2">
      <c r="A23" s="379"/>
      <c r="B23" s="468" t="s">
        <v>8</v>
      </c>
      <c r="C23" s="469"/>
      <c r="D23" s="470"/>
      <c r="E23" s="380">
        <f>消耗品費!H40</f>
        <v>849000</v>
      </c>
      <c r="F23" s="381"/>
    </row>
    <row r="24" spans="1:7" ht="18" customHeight="1" x14ac:dyDescent="0.2">
      <c r="A24" s="382" t="s">
        <v>38</v>
      </c>
      <c r="B24" s="468" t="s">
        <v>14</v>
      </c>
      <c r="C24" s="469"/>
      <c r="D24" s="470"/>
      <c r="E24" s="380">
        <f>旅費!O22</f>
        <v>410000</v>
      </c>
      <c r="F24" s="383">
        <f>E24</f>
        <v>410000</v>
      </c>
    </row>
    <row r="25" spans="1:7" ht="18" customHeight="1" x14ac:dyDescent="0.2">
      <c r="A25" s="384" t="s">
        <v>37</v>
      </c>
      <c r="B25" s="468" t="s">
        <v>9</v>
      </c>
      <c r="C25" s="469"/>
      <c r="D25" s="470"/>
      <c r="E25" s="385">
        <f>'人件費 (実績単価)'!J26+'人件費（健保等級）'!J26</f>
        <v>15542194</v>
      </c>
      <c r="F25" s="386">
        <f>SUM(E25:E26)</f>
        <v>15559194</v>
      </c>
    </row>
    <row r="26" spans="1:7" ht="18" customHeight="1" x14ac:dyDescent="0.2">
      <c r="A26" s="379"/>
      <c r="B26" s="468" t="s">
        <v>10</v>
      </c>
      <c r="C26" s="469"/>
      <c r="D26" s="470"/>
      <c r="E26" s="385">
        <f>謝金!G28</f>
        <v>17000</v>
      </c>
      <c r="F26" s="381"/>
    </row>
    <row r="27" spans="1:7" ht="18" customHeight="1" x14ac:dyDescent="0.2">
      <c r="A27" s="384" t="s">
        <v>13</v>
      </c>
      <c r="B27" s="468" t="s">
        <v>31</v>
      </c>
      <c r="C27" s="469"/>
      <c r="D27" s="470"/>
      <c r="E27" s="385">
        <f>外注費!H25</f>
        <v>2500000</v>
      </c>
      <c r="F27" s="386">
        <f>SUM(E27:E29)</f>
        <v>4142325</v>
      </c>
    </row>
    <row r="28" spans="1:7" ht="18" customHeight="1" x14ac:dyDescent="0.2">
      <c r="A28" s="387"/>
      <c r="B28" s="468" t="s">
        <v>13</v>
      </c>
      <c r="C28" s="469"/>
      <c r="D28" s="470"/>
      <c r="E28" s="380">
        <f>SUM(その他!H27)</f>
        <v>401600</v>
      </c>
      <c r="F28" s="388"/>
    </row>
    <row r="29" spans="1:7" ht="18" customHeight="1" x14ac:dyDescent="0.2">
      <c r="A29" s="389"/>
      <c r="B29" s="468" t="s">
        <v>61</v>
      </c>
      <c r="C29" s="469"/>
      <c r="D29" s="470"/>
      <c r="E29" s="380">
        <f>+'その他（消費税相当額）'!F11</f>
        <v>1240725</v>
      </c>
      <c r="F29" s="390"/>
    </row>
    <row r="30" spans="1:7" ht="18" customHeight="1" x14ac:dyDescent="0.2">
      <c r="A30" s="471" t="s">
        <v>44</v>
      </c>
      <c r="B30" s="472"/>
      <c r="C30" s="472"/>
      <c r="D30" s="473"/>
      <c r="E30" s="391">
        <f>SUM(E22:E29)</f>
        <v>25040519</v>
      </c>
      <c r="F30" s="392">
        <f>E30</f>
        <v>25040519</v>
      </c>
    </row>
    <row r="31" spans="1:7" ht="18" customHeight="1" thickBot="1" x14ac:dyDescent="0.25">
      <c r="A31" s="393" t="s">
        <v>11</v>
      </c>
      <c r="B31" s="394" t="s">
        <v>57</v>
      </c>
      <c r="C31" s="149">
        <v>30</v>
      </c>
      <c r="D31" s="395" t="s">
        <v>58</v>
      </c>
      <c r="E31" s="396"/>
      <c r="F31" s="397">
        <f>ROUNDDOWN(F30*C31/100,0)</f>
        <v>7512155</v>
      </c>
    </row>
    <row r="32" spans="1:7" ht="18" customHeight="1" thickTop="1" thickBot="1" x14ac:dyDescent="0.25">
      <c r="A32" s="458" t="s">
        <v>3</v>
      </c>
      <c r="B32" s="459"/>
      <c r="C32" s="398"/>
      <c r="D32" s="398"/>
      <c r="E32" s="399"/>
      <c r="F32" s="400">
        <f>F30+F31</f>
        <v>32552674</v>
      </c>
    </row>
    <row r="33" spans="1:6" ht="18" customHeight="1" x14ac:dyDescent="0.2">
      <c r="A33" s="401"/>
      <c r="B33" s="401"/>
      <c r="C33" s="401"/>
      <c r="D33" s="401"/>
      <c r="E33" s="270" t="s">
        <v>270</v>
      </c>
      <c r="F33" s="269">
        <f>F31/F30</f>
        <v>0.29999997204530787</v>
      </c>
    </row>
    <row r="34" spans="1:6" ht="18" customHeight="1" x14ac:dyDescent="0.2">
      <c r="A34" s="402" t="s">
        <v>247</v>
      </c>
      <c r="B34" s="401"/>
      <c r="C34" s="401"/>
      <c r="D34" s="401"/>
      <c r="E34" s="403"/>
      <c r="F34" s="403"/>
    </row>
    <row r="35" spans="1:6" ht="18" customHeight="1" x14ac:dyDescent="0.2">
      <c r="A35" s="404" t="s">
        <v>42</v>
      </c>
      <c r="B35" s="439" t="s">
        <v>101</v>
      </c>
      <c r="C35" s="440"/>
      <c r="D35" s="441"/>
      <c r="E35" s="405" t="s">
        <v>103</v>
      </c>
      <c r="F35" s="405" t="s">
        <v>102</v>
      </c>
    </row>
    <row r="36" spans="1:6" ht="18" customHeight="1" x14ac:dyDescent="0.2">
      <c r="A36" s="79"/>
      <c r="B36" s="442"/>
      <c r="C36" s="443"/>
      <c r="D36" s="444"/>
      <c r="E36" s="80"/>
      <c r="F36" s="455"/>
    </row>
    <row r="37" spans="1:6" ht="18" customHeight="1" x14ac:dyDescent="0.2">
      <c r="A37" s="406" t="s">
        <v>104</v>
      </c>
      <c r="B37" s="447" t="s">
        <v>105</v>
      </c>
      <c r="C37" s="447"/>
      <c r="D37" s="447"/>
      <c r="E37" s="406" t="s">
        <v>220</v>
      </c>
      <c r="F37" s="456"/>
    </row>
    <row r="38" spans="1:6" ht="18" customHeight="1" x14ac:dyDescent="0.2">
      <c r="A38" s="284"/>
      <c r="B38" s="448"/>
      <c r="C38" s="449"/>
      <c r="D38" s="450"/>
      <c r="E38" s="81"/>
      <c r="F38" s="457"/>
    </row>
    <row r="39" spans="1:6" ht="18" customHeight="1" x14ac:dyDescent="0.2">
      <c r="A39" s="401"/>
      <c r="B39" s="401"/>
      <c r="C39" s="401"/>
      <c r="D39" s="401"/>
      <c r="E39" s="403"/>
      <c r="F39" s="403"/>
    </row>
    <row r="40" spans="1:6" ht="18" customHeight="1" x14ac:dyDescent="0.2">
      <c r="A40" s="402" t="s">
        <v>248</v>
      </c>
      <c r="B40" s="401"/>
      <c r="C40" s="401"/>
      <c r="D40" s="401"/>
      <c r="E40" s="403"/>
      <c r="F40" s="403"/>
    </row>
    <row r="41" spans="1:6" ht="18" customHeight="1" x14ac:dyDescent="0.2">
      <c r="A41" s="404" t="s">
        <v>42</v>
      </c>
      <c r="B41" s="439" t="s">
        <v>101</v>
      </c>
      <c r="C41" s="440"/>
      <c r="D41" s="441"/>
      <c r="E41" s="405" t="s">
        <v>103</v>
      </c>
      <c r="F41" s="405" t="s">
        <v>102</v>
      </c>
    </row>
    <row r="42" spans="1:6" ht="18" customHeight="1" x14ac:dyDescent="0.2">
      <c r="A42" s="79"/>
      <c r="B42" s="442"/>
      <c r="C42" s="443"/>
      <c r="D42" s="444"/>
      <c r="E42" s="80"/>
      <c r="F42" s="455"/>
    </row>
    <row r="43" spans="1:6" ht="18" customHeight="1" x14ac:dyDescent="0.2">
      <c r="A43" s="406" t="s">
        <v>104</v>
      </c>
      <c r="B43" s="447" t="s">
        <v>105</v>
      </c>
      <c r="C43" s="447"/>
      <c r="D43" s="447"/>
      <c r="E43" s="406" t="s">
        <v>220</v>
      </c>
      <c r="F43" s="456"/>
    </row>
    <row r="44" spans="1:6" ht="18" customHeight="1" x14ac:dyDescent="0.2">
      <c r="A44" s="284"/>
      <c r="B44" s="448"/>
      <c r="C44" s="449"/>
      <c r="D44" s="450"/>
      <c r="E44" s="81"/>
      <c r="F44" s="457"/>
    </row>
    <row r="45" spans="1:6" ht="18" customHeight="1" x14ac:dyDescent="0.2">
      <c r="A45" s="401"/>
      <c r="B45" s="401"/>
      <c r="C45" s="401"/>
      <c r="D45" s="401"/>
      <c r="E45" s="403"/>
      <c r="F45" s="403"/>
    </row>
    <row r="46" spans="1:6" ht="18" customHeight="1" x14ac:dyDescent="0.2">
      <c r="A46" s="402" t="s">
        <v>249</v>
      </c>
      <c r="B46" s="401"/>
      <c r="C46" s="401"/>
      <c r="D46" s="401"/>
      <c r="E46" s="403"/>
      <c r="F46" s="403"/>
    </row>
    <row r="47" spans="1:6" ht="18" customHeight="1" x14ac:dyDescent="0.2">
      <c r="A47" s="404" t="s">
        <v>42</v>
      </c>
      <c r="B47" s="439" t="s">
        <v>101</v>
      </c>
      <c r="C47" s="440"/>
      <c r="D47" s="441"/>
      <c r="E47" s="407"/>
      <c r="F47" s="408"/>
    </row>
    <row r="48" spans="1:6" ht="18" customHeight="1" x14ac:dyDescent="0.2">
      <c r="A48" s="79"/>
      <c r="B48" s="442"/>
      <c r="C48" s="443"/>
      <c r="D48" s="444"/>
      <c r="E48" s="409"/>
      <c r="F48" s="445"/>
    </row>
    <row r="49" spans="1:6" ht="18" customHeight="1" x14ac:dyDescent="0.2">
      <c r="A49" s="406" t="s">
        <v>104</v>
      </c>
      <c r="B49" s="447" t="s">
        <v>105</v>
      </c>
      <c r="C49" s="447"/>
      <c r="D49" s="447"/>
      <c r="E49" s="406" t="s">
        <v>220</v>
      </c>
      <c r="F49" s="446"/>
    </row>
    <row r="50" spans="1:6" ht="18" customHeight="1" x14ac:dyDescent="0.2">
      <c r="A50" s="284"/>
      <c r="B50" s="448"/>
      <c r="C50" s="449"/>
      <c r="D50" s="450"/>
      <c r="E50" s="81"/>
      <c r="F50" s="446"/>
    </row>
    <row r="51" spans="1:6" ht="18" customHeight="1" x14ac:dyDescent="0.2">
      <c r="A51" s="401"/>
      <c r="B51" s="401"/>
      <c r="C51" s="401"/>
      <c r="D51" s="401"/>
      <c r="E51" s="403"/>
      <c r="F51" s="403"/>
    </row>
    <row r="52" spans="1:6" ht="18" customHeight="1" x14ac:dyDescent="0.2">
      <c r="A52" s="402" t="s">
        <v>214</v>
      </c>
      <c r="B52" s="401"/>
      <c r="C52" s="401"/>
      <c r="D52" s="401"/>
      <c r="E52" s="403"/>
      <c r="F52" s="403"/>
    </row>
    <row r="53" spans="1:6" ht="18" customHeight="1" x14ac:dyDescent="0.2">
      <c r="A53" s="404" t="s">
        <v>42</v>
      </c>
      <c r="B53" s="439" t="s">
        <v>101</v>
      </c>
      <c r="C53" s="440"/>
      <c r="D53" s="441"/>
      <c r="E53" s="407"/>
      <c r="F53" s="408"/>
    </row>
    <row r="54" spans="1:6" ht="18" customHeight="1" x14ac:dyDescent="0.2">
      <c r="A54" s="79"/>
      <c r="B54" s="442"/>
      <c r="C54" s="443"/>
      <c r="D54" s="444"/>
      <c r="E54" s="409"/>
      <c r="F54" s="445"/>
    </row>
    <row r="55" spans="1:6" ht="18" customHeight="1" x14ac:dyDescent="0.2">
      <c r="A55" s="406" t="s">
        <v>104</v>
      </c>
      <c r="B55" s="447" t="s">
        <v>105</v>
      </c>
      <c r="C55" s="447"/>
      <c r="D55" s="447"/>
      <c r="E55" s="406" t="s">
        <v>220</v>
      </c>
      <c r="F55" s="446"/>
    </row>
    <row r="56" spans="1:6" ht="18" customHeight="1" x14ac:dyDescent="0.2">
      <c r="A56" s="284"/>
      <c r="B56" s="448"/>
      <c r="C56" s="449"/>
      <c r="D56" s="450"/>
      <c r="E56" s="81"/>
      <c r="F56" s="446"/>
    </row>
    <row r="57" spans="1:6" ht="18" customHeight="1" x14ac:dyDescent="0.2">
      <c r="A57" s="401"/>
      <c r="B57" s="401"/>
      <c r="C57" s="401"/>
      <c r="D57" s="401"/>
      <c r="E57" s="403"/>
      <c r="F57" s="403"/>
    </row>
    <row r="58" spans="1:6" ht="18" customHeight="1" x14ac:dyDescent="0.2">
      <c r="A58" s="402" t="s">
        <v>215</v>
      </c>
      <c r="B58" s="401"/>
      <c r="C58" s="401"/>
      <c r="D58" s="401"/>
      <c r="E58" s="403"/>
      <c r="F58" s="403"/>
    </row>
    <row r="59" spans="1:6" ht="18" customHeight="1" x14ac:dyDescent="0.2">
      <c r="A59" s="404" t="s">
        <v>42</v>
      </c>
      <c r="B59" s="439" t="s">
        <v>101</v>
      </c>
      <c r="C59" s="440"/>
      <c r="D59" s="441"/>
      <c r="E59" s="407"/>
      <c r="F59" s="410"/>
    </row>
    <row r="60" spans="1:6" ht="18" customHeight="1" x14ac:dyDescent="0.2">
      <c r="A60" s="79"/>
      <c r="B60" s="442"/>
      <c r="C60" s="443"/>
      <c r="D60" s="444"/>
      <c r="E60" s="409"/>
      <c r="F60" s="445"/>
    </row>
    <row r="61" spans="1:6" ht="18" customHeight="1" x14ac:dyDescent="0.2">
      <c r="A61" s="406" t="s">
        <v>104</v>
      </c>
      <c r="B61" s="447" t="s">
        <v>105</v>
      </c>
      <c r="C61" s="447"/>
      <c r="D61" s="447"/>
      <c r="E61" s="406" t="s">
        <v>220</v>
      </c>
      <c r="F61" s="446"/>
    </row>
    <row r="62" spans="1:6" ht="18" customHeight="1" x14ac:dyDescent="0.2">
      <c r="A62" s="284"/>
      <c r="B62" s="448"/>
      <c r="C62" s="449"/>
      <c r="D62" s="450"/>
      <c r="E62" s="81"/>
      <c r="F62" s="446"/>
    </row>
    <row r="63" spans="1:6" s="414" customFormat="1" ht="18" customHeight="1" x14ac:dyDescent="0.2">
      <c r="A63" s="411"/>
      <c r="B63" s="412"/>
      <c r="C63" s="412"/>
      <c r="D63" s="412"/>
      <c r="E63" s="366"/>
      <c r="F63" s="413"/>
    </row>
    <row r="64" spans="1:6" ht="18" customHeight="1" x14ac:dyDescent="0.2">
      <c r="A64" s="415" t="s">
        <v>146</v>
      </c>
      <c r="B64" s="451" t="s">
        <v>147</v>
      </c>
      <c r="C64" s="452"/>
      <c r="D64" s="453"/>
      <c r="E64" s="416"/>
    </row>
    <row r="65" spans="1:5" ht="18" customHeight="1" x14ac:dyDescent="0.2">
      <c r="A65" s="474"/>
      <c r="B65" s="474"/>
      <c r="C65" s="474"/>
      <c r="D65" s="474"/>
      <c r="E65" s="474"/>
    </row>
    <row r="66" spans="1:5" ht="18" customHeight="1" x14ac:dyDescent="0.2">
      <c r="A66" s="460"/>
      <c r="B66" s="461"/>
      <c r="C66" s="461"/>
      <c r="D66" s="461"/>
      <c r="E66" s="461"/>
    </row>
  </sheetData>
  <sheetProtection algorithmName="SHA-512" hashValue="05OWLOtAbQolpZ9sVb6Z1eiAJJV3imV1IXLpMKNKvBc46vB/GPVKnbDUXqR/MtgRq7NZliVbngqZMxpxnalHTA==" saltValue="0RaGHTS5XY9NFcX9M1v3hA==" spinCount="100000" sheet="1" formatCells="0" formatColumns="0" formatRows="0"/>
  <protectedRanges>
    <protectedRange sqref="B1:F19" name="範囲1"/>
  </protectedRanges>
  <mergeCells count="55">
    <mergeCell ref="B3:E3"/>
    <mergeCell ref="B9:F9"/>
    <mergeCell ref="B4:F4"/>
    <mergeCell ref="B13:C13"/>
    <mergeCell ref="B14:C14"/>
    <mergeCell ref="B11:F11"/>
    <mergeCell ref="B35:D35"/>
    <mergeCell ref="B5:F5"/>
    <mergeCell ref="B6:F6"/>
    <mergeCell ref="B7:F7"/>
    <mergeCell ref="B19:F19"/>
    <mergeCell ref="B18:D18"/>
    <mergeCell ref="B16:F16"/>
    <mergeCell ref="B44:D44"/>
    <mergeCell ref="A66:E66"/>
    <mergeCell ref="B21:D21"/>
    <mergeCell ref="B22:D22"/>
    <mergeCell ref="B23:D23"/>
    <mergeCell ref="B24:D24"/>
    <mergeCell ref="B25:D25"/>
    <mergeCell ref="B26:D26"/>
    <mergeCell ref="B27:D27"/>
    <mergeCell ref="B29:D29"/>
    <mergeCell ref="A30:D30"/>
    <mergeCell ref="B47:D47"/>
    <mergeCell ref="B41:D41"/>
    <mergeCell ref="A65:E65"/>
    <mergeCell ref="B49:D49"/>
    <mergeCell ref="B28:D28"/>
    <mergeCell ref="B64:D64"/>
    <mergeCell ref="B38:D38"/>
    <mergeCell ref="B48:D48"/>
    <mergeCell ref="B37:D37"/>
    <mergeCell ref="B8:F8"/>
    <mergeCell ref="B10:F10"/>
    <mergeCell ref="B17:D17"/>
    <mergeCell ref="B36:D36"/>
    <mergeCell ref="F36:F38"/>
    <mergeCell ref="A32:B32"/>
    <mergeCell ref="B50:D50"/>
    <mergeCell ref="B15:F15"/>
    <mergeCell ref="F48:F50"/>
    <mergeCell ref="B42:D42"/>
    <mergeCell ref="F42:F44"/>
    <mergeCell ref="B43:D43"/>
    <mergeCell ref="B53:D53"/>
    <mergeCell ref="B54:D54"/>
    <mergeCell ref="F54:F56"/>
    <mergeCell ref="B55:D55"/>
    <mergeCell ref="B56:D56"/>
    <mergeCell ref="B59:D59"/>
    <mergeCell ref="B60:D60"/>
    <mergeCell ref="F60:F62"/>
    <mergeCell ref="B61:D61"/>
    <mergeCell ref="B62:D62"/>
  </mergeCells>
  <phoneticPr fontId="18"/>
  <dataValidations count="2">
    <dataValidation type="list"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s>
  <printOptions horizontalCentered="1"/>
  <pageMargins left="0.70866141732283472" right="0.70866141732283472" top="0.74803149606299213" bottom="0.74803149606299213" header="0.31496062992125984" footer="0.31496062992125984"/>
  <pageSetup paperSize="9" scale="60" orientation="portrait" blackAndWhite="1" cellComments="asDisplayed" r:id="rId1"/>
  <headerFooter alignWithMargins="0"/>
  <ignoredErrors>
    <ignoredError sqref="F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44280-AD8F-4B17-B3DF-A4713C4A09DE}">
  <sheetPr codeName="Sheet5">
    <tabColor rgb="FF66FFFF"/>
    <pageSetUpPr fitToPage="1"/>
  </sheetPr>
  <dimension ref="A1:D24"/>
  <sheetViews>
    <sheetView topLeftCell="A4" zoomScale="80" zoomScaleNormal="80" workbookViewId="0">
      <selection activeCell="A9" sqref="A9"/>
    </sheetView>
  </sheetViews>
  <sheetFormatPr defaultColWidth="8.90625" defaultRowHeight="14" x14ac:dyDescent="0.2"/>
  <cols>
    <col min="1" max="1" width="43.90625" style="344" customWidth="1"/>
    <col min="2" max="2" width="36.36328125" style="344" customWidth="1"/>
    <col min="3" max="3" width="34.08984375" style="345" customWidth="1"/>
    <col min="4" max="4" width="67.7265625" style="344" customWidth="1"/>
    <col min="5" max="16384" width="8.90625" style="345"/>
  </cols>
  <sheetData>
    <row r="1" spans="1:4" ht="220" customHeight="1" x14ac:dyDescent="0.2"/>
    <row r="2" spans="1:4" ht="17.149999999999999" customHeight="1" x14ac:dyDescent="0.2">
      <c r="A2" s="346" t="s">
        <v>273</v>
      </c>
      <c r="B2" s="346"/>
      <c r="C2" s="417">
        <f>【鑑】経費等内訳書!B1</f>
        <v>0</v>
      </c>
    </row>
    <row r="3" spans="1:4" ht="17.149999999999999" customHeight="1" x14ac:dyDescent="0.2">
      <c r="A3" s="481" t="s">
        <v>64</v>
      </c>
      <c r="B3" s="482"/>
      <c r="C3" s="347" t="str">
        <f>【鑑】経費等内訳書!F1</f>
        <v>AMED記入</v>
      </c>
    </row>
    <row r="4" spans="1:4" ht="17.149999999999999" customHeight="1" x14ac:dyDescent="0.2">
      <c r="A4" s="481" t="s">
        <v>274</v>
      </c>
      <c r="B4" s="482"/>
      <c r="C4" s="347" t="str">
        <f>MID(【鑑】経費等内訳書!A2,FIND("&gt;",【鑑】経費等内訳書!A2)+1,LEN(【鑑】経費等内訳書!A2))</f>
        <v>令和3年度</v>
      </c>
    </row>
    <row r="5" spans="1:4" ht="17.149999999999999" customHeight="1" x14ac:dyDescent="0.2">
      <c r="A5" s="481" t="s">
        <v>69</v>
      </c>
      <c r="B5" s="482"/>
      <c r="C5" s="348">
        <f>【鑑】経費等内訳書!B8</f>
        <v>0</v>
      </c>
      <c r="D5" s="421"/>
    </row>
    <row r="6" spans="1:4" ht="17.149999999999999" customHeight="1" x14ac:dyDescent="0.2">
      <c r="A6" s="349" t="s">
        <v>275</v>
      </c>
      <c r="B6" s="350"/>
      <c r="C6" s="348">
        <f>【鑑】経費等内訳書!B10</f>
        <v>0</v>
      </c>
    </row>
    <row r="7" spans="1:4" ht="17.149999999999999" customHeight="1" x14ac:dyDescent="0.2">
      <c r="A7" s="483" t="s">
        <v>276</v>
      </c>
      <c r="B7" s="428" t="s">
        <v>400</v>
      </c>
      <c r="C7" s="348">
        <f>【鑑】経費等内訳書!B3</f>
        <v>0</v>
      </c>
    </row>
    <row r="8" spans="1:4" ht="17.149999999999999" customHeight="1" x14ac:dyDescent="0.2">
      <c r="A8" s="484"/>
      <c r="B8" s="351" t="s">
        <v>277</v>
      </c>
      <c r="C8" s="348">
        <f>【鑑】経費等内訳書!B16</f>
        <v>0</v>
      </c>
    </row>
    <row r="9" spans="1:4" ht="40" customHeight="1" x14ac:dyDescent="0.2">
      <c r="A9" s="352"/>
      <c r="B9" s="358" t="s">
        <v>278</v>
      </c>
      <c r="C9" s="279"/>
      <c r="D9" s="344" t="s">
        <v>385</v>
      </c>
    </row>
    <row r="10" spans="1:4" ht="28" x14ac:dyDescent="0.2">
      <c r="A10" s="354"/>
      <c r="B10" s="353" t="s">
        <v>279</v>
      </c>
      <c r="C10" s="279"/>
      <c r="D10" s="344" t="s">
        <v>386</v>
      </c>
    </row>
    <row r="11" spans="1:4" ht="17.149999999999999" customHeight="1" x14ac:dyDescent="0.2">
      <c r="A11" s="354"/>
      <c r="B11" s="355" t="s">
        <v>280</v>
      </c>
      <c r="C11" s="280"/>
      <c r="D11" s="344" t="s">
        <v>281</v>
      </c>
    </row>
    <row r="12" spans="1:4" ht="17.149999999999999" customHeight="1" x14ac:dyDescent="0.2">
      <c r="A12" s="354"/>
      <c r="B12" s="350" t="s">
        <v>282</v>
      </c>
      <c r="C12" s="279"/>
      <c r="D12" s="344" t="s">
        <v>281</v>
      </c>
    </row>
    <row r="13" spans="1:4" ht="17.149999999999999" customHeight="1" x14ac:dyDescent="0.2">
      <c r="A13" s="354"/>
      <c r="B13" s="353" t="s">
        <v>283</v>
      </c>
      <c r="C13" s="279"/>
      <c r="D13" s="344" t="s">
        <v>281</v>
      </c>
    </row>
    <row r="14" spans="1:4" ht="95.5" customHeight="1" x14ac:dyDescent="0.2">
      <c r="A14" s="354"/>
      <c r="B14" s="355" t="s">
        <v>370</v>
      </c>
      <c r="C14" s="280"/>
      <c r="D14" s="344" t="s">
        <v>390</v>
      </c>
    </row>
    <row r="15" spans="1:4" ht="117.65" customHeight="1" x14ac:dyDescent="0.2">
      <c r="A15" s="354"/>
      <c r="B15" s="355" t="s">
        <v>357</v>
      </c>
      <c r="C15" s="280"/>
      <c r="D15" s="344" t="s">
        <v>389</v>
      </c>
    </row>
    <row r="16" spans="1:4" ht="110.5" customHeight="1" x14ac:dyDescent="0.2">
      <c r="A16" s="354"/>
      <c r="B16" s="355" t="s">
        <v>358</v>
      </c>
      <c r="C16" s="280"/>
      <c r="D16" s="344" t="s">
        <v>391</v>
      </c>
    </row>
    <row r="17" spans="1:4" ht="114" customHeight="1" x14ac:dyDescent="0.2">
      <c r="A17" s="354"/>
      <c r="B17" s="355" t="s">
        <v>359</v>
      </c>
      <c r="C17" s="280"/>
      <c r="D17" s="344" t="s">
        <v>392</v>
      </c>
    </row>
    <row r="18" spans="1:4" ht="154.5" customHeight="1" x14ac:dyDescent="0.2">
      <c r="A18" s="354"/>
      <c r="B18" s="355" t="s">
        <v>360</v>
      </c>
      <c r="C18" s="280"/>
      <c r="D18" s="344" t="s">
        <v>393</v>
      </c>
    </row>
    <row r="19" spans="1:4" ht="107.15" customHeight="1" x14ac:dyDescent="0.2">
      <c r="A19" s="356"/>
      <c r="B19" s="357" t="s">
        <v>361</v>
      </c>
      <c r="C19" s="280"/>
      <c r="D19" s="344" t="s">
        <v>387</v>
      </c>
    </row>
    <row r="20" spans="1:4" ht="98" x14ac:dyDescent="0.2">
      <c r="A20" s="356"/>
      <c r="B20" s="357" t="s">
        <v>362</v>
      </c>
      <c r="C20" s="280"/>
      <c r="D20" s="344" t="s">
        <v>388</v>
      </c>
    </row>
    <row r="21" spans="1:4" ht="28" x14ac:dyDescent="0.2">
      <c r="A21" s="356"/>
      <c r="B21" s="357" t="s">
        <v>284</v>
      </c>
      <c r="C21" s="280"/>
      <c r="D21" s="429" t="s">
        <v>401</v>
      </c>
    </row>
    <row r="22" spans="1:4" ht="28" x14ac:dyDescent="0.2">
      <c r="A22" s="356"/>
      <c r="B22" s="357" t="s">
        <v>285</v>
      </c>
      <c r="C22" s="280"/>
      <c r="D22" s="429" t="s">
        <v>401</v>
      </c>
    </row>
    <row r="23" spans="1:4" ht="28" x14ac:dyDescent="0.2">
      <c r="A23" s="356"/>
      <c r="B23" s="357" t="s">
        <v>286</v>
      </c>
      <c r="C23" s="280"/>
      <c r="D23" s="429" t="s">
        <v>401</v>
      </c>
    </row>
    <row r="24" spans="1:4" ht="28" x14ac:dyDescent="0.2">
      <c r="B24" s="357" t="s">
        <v>287</v>
      </c>
      <c r="C24" s="280"/>
      <c r="D24" s="429" t="s">
        <v>401</v>
      </c>
    </row>
  </sheetData>
  <sheetProtection algorithmName="SHA-512" hashValue="5Ee4a1WIcggEqtJ9DoNpfxBQpQ2q1L2cnTclfWCuO7eqrXQYTdv5RWNI7vL3COJLqYIpQbKljLXLCvvCbOcBcA==" saltValue="q+U9wnLbRqf6toQ8ahGREg==" spinCount="100000" sheet="1" objects="1" scenarios="1"/>
  <protectedRanges>
    <protectedRange sqref="C2" name="日付"/>
    <protectedRange sqref="C9:C24" name="研究開発タグ"/>
  </protectedRanges>
  <mergeCells count="4">
    <mergeCell ref="A3:B3"/>
    <mergeCell ref="A4:B4"/>
    <mergeCell ref="A5:B5"/>
    <mergeCell ref="A7:A8"/>
  </mergeCells>
  <phoneticPr fontId="18"/>
  <conditionalFormatting sqref="C2:C8">
    <cfRule type="cellIs" dxfId="0" priority="1" operator="equal">
      <formula>0</formula>
    </cfRule>
  </conditionalFormatting>
  <dataValidations count="5">
    <dataValidation type="list" allowBlank="1" showInputMessage="1" showErrorMessage="1" sqref="C11" xr:uid="{3FCFB0CF-E745-4B1F-8061-E1651E05E072}">
      <formula1>研究の性格</formula1>
    </dataValidation>
    <dataValidation type="list" allowBlank="1" showInputMessage="1" showErrorMessage="1" sqref="C12" xr:uid="{C71F5A1F-4FEC-439C-943A-6940DF8DE02E}">
      <formula1>開発フェーズ</formula1>
    </dataValidation>
    <dataValidation type="list" allowBlank="1" showInputMessage="1" showErrorMessage="1" sqref="C13" xr:uid="{9FA6CE11-733F-4E1E-B9DE-F09F04F09D6D}">
      <formula1>承認上の分類</formula1>
    </dataValidation>
    <dataValidation type="list" allowBlank="1" showInputMessage="1" showErrorMessage="1" sqref="C21:C24" xr:uid="{F01C2D7A-D57E-4807-BDCD-7DCDC395C305}">
      <formula1>タグ</formula1>
    </dataValidation>
    <dataValidation type="list" allowBlank="1" showInputMessage="1" showErrorMessage="1" sqref="C14:C20" xr:uid="{59978C10-9351-4A64-8614-E5CDEDF0B65C}">
      <formula1>疾患領域タグ</formula1>
    </dataValidation>
  </dataValidations>
  <pageMargins left="0.7" right="0.7" top="0.75" bottom="0.75" header="0.3" footer="0.3"/>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L39"/>
  <sheetViews>
    <sheetView workbookViewId="0">
      <selection activeCell="A5" sqref="A5"/>
    </sheetView>
  </sheetViews>
  <sheetFormatPr defaultColWidth="9" defaultRowHeight="14" x14ac:dyDescent="0.2"/>
  <cols>
    <col min="1" max="1" width="25.6328125" style="1" customWidth="1"/>
    <col min="2" max="2" width="40.453125" style="1" customWidth="1"/>
    <col min="3" max="3" width="14.90625" style="4" customWidth="1"/>
    <col min="4" max="4" width="16.08984375" style="24" customWidth="1"/>
    <col min="5" max="5" width="5.90625" style="1" customWidth="1"/>
    <col min="6" max="6" width="5" style="24" customWidth="1"/>
    <col min="7" max="7" width="13.90625" style="26" bestFit="1" customWidth="1"/>
    <col min="8" max="8" width="4.90625" style="26" customWidth="1"/>
    <col min="9" max="9" width="17.90625" style="2" customWidth="1"/>
    <col min="10" max="10" width="9" style="9"/>
    <col min="11" max="12" width="14.90625" style="1" customWidth="1"/>
    <col min="13" max="16384" width="9" style="1"/>
  </cols>
  <sheetData>
    <row r="1" spans="1:10" x14ac:dyDescent="0.2">
      <c r="A1" s="1" t="s">
        <v>6</v>
      </c>
    </row>
    <row r="2" spans="1:10" ht="17.25" customHeight="1" thickBot="1" x14ac:dyDescent="0.25">
      <c r="A2" s="1" t="s">
        <v>5</v>
      </c>
      <c r="I2" s="3" t="s">
        <v>46</v>
      </c>
    </row>
    <row r="3" spans="1:10" ht="15.75" customHeight="1" x14ac:dyDescent="0.2">
      <c r="A3" s="489" t="s">
        <v>4</v>
      </c>
      <c r="B3" s="491" t="s">
        <v>19</v>
      </c>
      <c r="C3" s="493" t="s">
        <v>20</v>
      </c>
      <c r="D3" s="496" t="s">
        <v>109</v>
      </c>
      <c r="E3" s="496"/>
      <c r="F3" s="496"/>
      <c r="G3" s="497" t="s">
        <v>184</v>
      </c>
      <c r="H3" s="499" t="s">
        <v>115</v>
      </c>
      <c r="I3" s="487" t="s">
        <v>0</v>
      </c>
    </row>
    <row r="4" spans="1:10" s="24" customFormat="1" ht="15.75" customHeight="1" x14ac:dyDescent="0.2">
      <c r="A4" s="490"/>
      <c r="B4" s="492"/>
      <c r="C4" s="494"/>
      <c r="D4" s="37" t="s">
        <v>107</v>
      </c>
      <c r="E4" s="495" t="s">
        <v>108</v>
      </c>
      <c r="F4" s="495"/>
      <c r="G4" s="498"/>
      <c r="H4" s="500"/>
      <c r="I4" s="488"/>
    </row>
    <row r="5" spans="1:10" s="11" customFormat="1" ht="17.25" customHeight="1" x14ac:dyDescent="0.2">
      <c r="A5" s="82" t="s">
        <v>49</v>
      </c>
      <c r="B5" s="83" t="s">
        <v>50</v>
      </c>
      <c r="C5" s="84" t="s">
        <v>254</v>
      </c>
      <c r="D5" s="85">
        <v>1500000</v>
      </c>
      <c r="E5" s="86">
        <v>1</v>
      </c>
      <c r="F5" s="87" t="s">
        <v>141</v>
      </c>
      <c r="G5" s="88" t="s">
        <v>179</v>
      </c>
      <c r="H5" s="66" t="str">
        <f>IF(G5="課税対象外","要","不要")</f>
        <v>不要</v>
      </c>
      <c r="I5" s="65">
        <f>ROUNDDOWN(D5*E5,0)</f>
        <v>1500000</v>
      </c>
      <c r="J5" s="20"/>
    </row>
    <row r="6" spans="1:10" s="9" customFormat="1" ht="17.25" customHeight="1" x14ac:dyDescent="0.2">
      <c r="A6" s="82" t="s">
        <v>134</v>
      </c>
      <c r="B6" s="83" t="s">
        <v>120</v>
      </c>
      <c r="C6" s="84" t="s">
        <v>143</v>
      </c>
      <c r="D6" s="89">
        <v>2580000</v>
      </c>
      <c r="E6" s="86">
        <v>1</v>
      </c>
      <c r="F6" s="87" t="s">
        <v>144</v>
      </c>
      <c r="G6" s="88" t="s">
        <v>179</v>
      </c>
      <c r="H6" s="66" t="str">
        <f t="shared" ref="H6:H29" si="0">IF(G6="課税対象外","要","不要")</f>
        <v>不要</v>
      </c>
      <c r="I6" s="65">
        <f t="shared" ref="I6:I29" si="1">ROUNDDOWN(D6*E6,0)</f>
        <v>2580000</v>
      </c>
    </row>
    <row r="7" spans="1:10" s="9" customFormat="1" ht="17.25" customHeight="1" x14ac:dyDescent="0.2">
      <c r="A7" s="90"/>
      <c r="B7" s="91"/>
      <c r="C7" s="84"/>
      <c r="D7" s="92"/>
      <c r="E7" s="93"/>
      <c r="F7" s="94"/>
      <c r="G7" s="95"/>
      <c r="H7" s="67" t="str">
        <f t="shared" si="0"/>
        <v>不要</v>
      </c>
      <c r="I7" s="65">
        <f t="shared" si="1"/>
        <v>0</v>
      </c>
    </row>
    <row r="8" spans="1:10" s="36" customFormat="1" ht="17.25" customHeight="1" x14ac:dyDescent="0.2">
      <c r="A8" s="90"/>
      <c r="B8" s="91"/>
      <c r="C8" s="84"/>
      <c r="D8" s="92"/>
      <c r="E8" s="93"/>
      <c r="F8" s="94"/>
      <c r="G8" s="95"/>
      <c r="H8" s="67" t="str">
        <f t="shared" si="0"/>
        <v>不要</v>
      </c>
      <c r="I8" s="65">
        <f t="shared" si="1"/>
        <v>0</v>
      </c>
    </row>
    <row r="9" spans="1:10" s="36" customFormat="1" ht="17.25" customHeight="1" x14ac:dyDescent="0.2">
      <c r="A9" s="90"/>
      <c r="B9" s="91"/>
      <c r="C9" s="84"/>
      <c r="D9" s="92"/>
      <c r="E9" s="93"/>
      <c r="F9" s="94"/>
      <c r="G9" s="95"/>
      <c r="H9" s="67" t="str">
        <f t="shared" si="0"/>
        <v>不要</v>
      </c>
      <c r="I9" s="65">
        <f t="shared" si="1"/>
        <v>0</v>
      </c>
    </row>
    <row r="10" spans="1:10" s="36" customFormat="1" ht="17.25" customHeight="1" x14ac:dyDescent="0.2">
      <c r="A10" s="90"/>
      <c r="B10" s="91"/>
      <c r="C10" s="84"/>
      <c r="D10" s="92"/>
      <c r="E10" s="93"/>
      <c r="F10" s="94"/>
      <c r="G10" s="95"/>
      <c r="H10" s="67" t="str">
        <f t="shared" si="0"/>
        <v>不要</v>
      </c>
      <c r="I10" s="65">
        <f t="shared" si="1"/>
        <v>0</v>
      </c>
    </row>
    <row r="11" spans="1:10" s="36" customFormat="1" ht="17.25" customHeight="1" x14ac:dyDescent="0.2">
      <c r="A11" s="90"/>
      <c r="B11" s="91"/>
      <c r="C11" s="84"/>
      <c r="D11" s="92"/>
      <c r="E11" s="93"/>
      <c r="F11" s="94"/>
      <c r="G11" s="95"/>
      <c r="H11" s="67" t="str">
        <f t="shared" si="0"/>
        <v>不要</v>
      </c>
      <c r="I11" s="65">
        <f t="shared" si="1"/>
        <v>0</v>
      </c>
    </row>
    <row r="12" spans="1:10" s="36" customFormat="1" ht="17.25" customHeight="1" x14ac:dyDescent="0.2">
      <c r="A12" s="90"/>
      <c r="B12" s="91"/>
      <c r="C12" s="84"/>
      <c r="D12" s="92"/>
      <c r="E12" s="93"/>
      <c r="F12" s="94"/>
      <c r="G12" s="95"/>
      <c r="H12" s="67" t="str">
        <f t="shared" si="0"/>
        <v>不要</v>
      </c>
      <c r="I12" s="65">
        <f t="shared" si="1"/>
        <v>0</v>
      </c>
    </row>
    <row r="13" spans="1:10" s="36" customFormat="1" ht="17.25" customHeight="1" x14ac:dyDescent="0.2">
      <c r="A13" s="90"/>
      <c r="B13" s="91"/>
      <c r="C13" s="84"/>
      <c r="D13" s="92"/>
      <c r="E13" s="93"/>
      <c r="F13" s="94"/>
      <c r="G13" s="95"/>
      <c r="H13" s="67" t="str">
        <f t="shared" si="0"/>
        <v>不要</v>
      </c>
      <c r="I13" s="65">
        <f t="shared" si="1"/>
        <v>0</v>
      </c>
    </row>
    <row r="14" spans="1:10" s="51" customFormat="1" ht="17.25" customHeight="1" x14ac:dyDescent="0.2">
      <c r="A14" s="90"/>
      <c r="B14" s="91"/>
      <c r="C14" s="84"/>
      <c r="D14" s="92"/>
      <c r="E14" s="93"/>
      <c r="F14" s="94"/>
      <c r="G14" s="95"/>
      <c r="H14" s="67" t="str">
        <f t="shared" si="0"/>
        <v>不要</v>
      </c>
      <c r="I14" s="65">
        <f t="shared" ref="I14:I20" si="2">ROUNDDOWN(D14*E14,0)</f>
        <v>0</v>
      </c>
    </row>
    <row r="15" spans="1:10" s="51" customFormat="1" ht="17.25" customHeight="1" x14ac:dyDescent="0.2">
      <c r="A15" s="90"/>
      <c r="B15" s="91"/>
      <c r="C15" s="84"/>
      <c r="D15" s="92"/>
      <c r="E15" s="93"/>
      <c r="F15" s="94"/>
      <c r="G15" s="95"/>
      <c r="H15" s="67" t="str">
        <f t="shared" si="0"/>
        <v>不要</v>
      </c>
      <c r="I15" s="65">
        <f t="shared" si="2"/>
        <v>0</v>
      </c>
    </row>
    <row r="16" spans="1:10" s="51" customFormat="1" ht="17.25" customHeight="1" x14ac:dyDescent="0.2">
      <c r="A16" s="90"/>
      <c r="B16" s="91"/>
      <c r="C16" s="84"/>
      <c r="D16" s="92"/>
      <c r="E16" s="93"/>
      <c r="F16" s="94"/>
      <c r="G16" s="95"/>
      <c r="H16" s="67" t="str">
        <f t="shared" si="0"/>
        <v>不要</v>
      </c>
      <c r="I16" s="65">
        <f t="shared" si="2"/>
        <v>0</v>
      </c>
    </row>
    <row r="17" spans="1:12" s="51" customFormat="1" ht="17.25" customHeight="1" x14ac:dyDescent="0.2">
      <c r="A17" s="90"/>
      <c r="B17" s="91"/>
      <c r="C17" s="84"/>
      <c r="D17" s="92"/>
      <c r="E17" s="93"/>
      <c r="F17" s="94"/>
      <c r="G17" s="95"/>
      <c r="H17" s="67" t="str">
        <f t="shared" si="0"/>
        <v>不要</v>
      </c>
      <c r="I17" s="65">
        <f t="shared" si="2"/>
        <v>0</v>
      </c>
    </row>
    <row r="18" spans="1:12" s="51" customFormat="1" ht="17.25" customHeight="1" x14ac:dyDescent="0.2">
      <c r="A18" s="90"/>
      <c r="B18" s="91"/>
      <c r="C18" s="84"/>
      <c r="D18" s="92"/>
      <c r="E18" s="93"/>
      <c r="F18" s="94"/>
      <c r="G18" s="95"/>
      <c r="H18" s="67" t="str">
        <f t="shared" si="0"/>
        <v>不要</v>
      </c>
      <c r="I18" s="65">
        <f t="shared" si="2"/>
        <v>0</v>
      </c>
    </row>
    <row r="19" spans="1:12" s="51" customFormat="1" ht="17.25" customHeight="1" x14ac:dyDescent="0.2">
      <c r="A19" s="90"/>
      <c r="B19" s="91"/>
      <c r="C19" s="84"/>
      <c r="D19" s="92"/>
      <c r="E19" s="93"/>
      <c r="F19" s="94"/>
      <c r="G19" s="95"/>
      <c r="H19" s="67" t="str">
        <f t="shared" si="0"/>
        <v>不要</v>
      </c>
      <c r="I19" s="65">
        <f t="shared" si="2"/>
        <v>0</v>
      </c>
    </row>
    <row r="20" spans="1:12" s="51" customFormat="1" ht="17.25" customHeight="1" x14ac:dyDescent="0.2">
      <c r="A20" s="90"/>
      <c r="B20" s="91"/>
      <c r="C20" s="84"/>
      <c r="D20" s="92"/>
      <c r="E20" s="93"/>
      <c r="F20" s="94"/>
      <c r="G20" s="95"/>
      <c r="H20" s="67" t="str">
        <f t="shared" si="0"/>
        <v>不要</v>
      </c>
      <c r="I20" s="65">
        <f t="shared" si="2"/>
        <v>0</v>
      </c>
    </row>
    <row r="21" spans="1:12" s="36" customFormat="1" ht="17.25" customHeight="1" x14ac:dyDescent="0.2">
      <c r="A21" s="90"/>
      <c r="B21" s="91"/>
      <c r="C21" s="84"/>
      <c r="D21" s="92"/>
      <c r="E21" s="93"/>
      <c r="F21" s="94"/>
      <c r="G21" s="95"/>
      <c r="H21" s="67" t="str">
        <f t="shared" si="0"/>
        <v>不要</v>
      </c>
      <c r="I21" s="65">
        <f t="shared" si="1"/>
        <v>0</v>
      </c>
    </row>
    <row r="22" spans="1:12" s="36" customFormat="1" ht="17.25" customHeight="1" x14ac:dyDescent="0.2">
      <c r="A22" s="90"/>
      <c r="B22" s="91"/>
      <c r="C22" s="84"/>
      <c r="D22" s="92"/>
      <c r="E22" s="93"/>
      <c r="F22" s="94"/>
      <c r="G22" s="95"/>
      <c r="H22" s="67" t="str">
        <f t="shared" si="0"/>
        <v>不要</v>
      </c>
      <c r="I22" s="65">
        <f t="shared" si="1"/>
        <v>0</v>
      </c>
    </row>
    <row r="23" spans="1:12" s="36" customFormat="1" ht="17.25" customHeight="1" x14ac:dyDescent="0.2">
      <c r="A23" s="90"/>
      <c r="B23" s="91"/>
      <c r="C23" s="84"/>
      <c r="D23" s="92"/>
      <c r="E23" s="93"/>
      <c r="F23" s="94"/>
      <c r="G23" s="95"/>
      <c r="H23" s="67" t="str">
        <f t="shared" si="0"/>
        <v>不要</v>
      </c>
      <c r="I23" s="65">
        <f t="shared" si="1"/>
        <v>0</v>
      </c>
    </row>
    <row r="24" spans="1:12" s="36" customFormat="1" ht="17.25" customHeight="1" x14ac:dyDescent="0.2">
      <c r="A24" s="90"/>
      <c r="B24" s="91"/>
      <c r="C24" s="84"/>
      <c r="D24" s="92"/>
      <c r="E24" s="93"/>
      <c r="F24" s="94"/>
      <c r="G24" s="95"/>
      <c r="H24" s="67" t="str">
        <f t="shared" si="0"/>
        <v>不要</v>
      </c>
      <c r="I24" s="65">
        <f t="shared" si="1"/>
        <v>0</v>
      </c>
    </row>
    <row r="25" spans="1:12" s="36" customFormat="1" ht="17.25" customHeight="1" x14ac:dyDescent="0.2">
      <c r="A25" s="90"/>
      <c r="B25" s="91"/>
      <c r="C25" s="84"/>
      <c r="D25" s="92"/>
      <c r="E25" s="93"/>
      <c r="F25" s="94"/>
      <c r="G25" s="95"/>
      <c r="H25" s="67" t="str">
        <f t="shared" si="0"/>
        <v>不要</v>
      </c>
      <c r="I25" s="65">
        <f t="shared" si="1"/>
        <v>0</v>
      </c>
    </row>
    <row r="26" spans="1:12" s="9" customFormat="1" ht="17.25" customHeight="1" x14ac:dyDescent="0.2">
      <c r="A26" s="90"/>
      <c r="B26" s="91"/>
      <c r="C26" s="84"/>
      <c r="D26" s="92"/>
      <c r="E26" s="93"/>
      <c r="F26" s="94"/>
      <c r="G26" s="95"/>
      <c r="H26" s="67" t="str">
        <f t="shared" si="0"/>
        <v>不要</v>
      </c>
      <c r="I26" s="65">
        <f t="shared" si="1"/>
        <v>0</v>
      </c>
    </row>
    <row r="27" spans="1:12" s="9" customFormat="1" ht="17.25" customHeight="1" x14ac:dyDescent="0.2">
      <c r="A27" s="90"/>
      <c r="B27" s="91"/>
      <c r="C27" s="84"/>
      <c r="D27" s="92"/>
      <c r="E27" s="93"/>
      <c r="F27" s="94"/>
      <c r="G27" s="95"/>
      <c r="H27" s="67" t="str">
        <f t="shared" si="0"/>
        <v>不要</v>
      </c>
      <c r="I27" s="65">
        <f t="shared" si="1"/>
        <v>0</v>
      </c>
      <c r="K27" s="26"/>
      <c r="L27" s="26"/>
    </row>
    <row r="28" spans="1:12" s="9" customFormat="1" ht="17.25" customHeight="1" x14ac:dyDescent="0.2">
      <c r="A28" s="90"/>
      <c r="B28" s="96"/>
      <c r="C28" s="84"/>
      <c r="D28" s="92"/>
      <c r="E28" s="93"/>
      <c r="F28" s="94"/>
      <c r="G28" s="95"/>
      <c r="H28" s="67" t="str">
        <f t="shared" si="0"/>
        <v>不要</v>
      </c>
      <c r="I28" s="65">
        <f t="shared" si="1"/>
        <v>0</v>
      </c>
      <c r="K28" s="26"/>
      <c r="L28" s="26"/>
    </row>
    <row r="29" spans="1:12" s="9" customFormat="1" ht="17.25" customHeight="1" thickBot="1" x14ac:dyDescent="0.25">
      <c r="A29" s="97"/>
      <c r="B29" s="98"/>
      <c r="C29" s="84"/>
      <c r="D29" s="92"/>
      <c r="E29" s="93"/>
      <c r="F29" s="94"/>
      <c r="G29" s="95"/>
      <c r="H29" s="67" t="str">
        <f t="shared" si="0"/>
        <v>不要</v>
      </c>
      <c r="I29" s="65">
        <f t="shared" si="1"/>
        <v>0</v>
      </c>
      <c r="K29" s="26"/>
      <c r="L29" s="26"/>
    </row>
    <row r="30" spans="1:12" ht="17.25" customHeight="1" thickTop="1" thickBot="1" x14ac:dyDescent="0.25">
      <c r="A30" s="485" t="s">
        <v>258</v>
      </c>
      <c r="B30" s="486"/>
      <c r="C30" s="486"/>
      <c r="D30" s="486"/>
      <c r="E30" s="486"/>
      <c r="F30" s="486"/>
      <c r="G30" s="486"/>
      <c r="H30" s="486"/>
      <c r="I30" s="222">
        <f>SUM(I5:I29)</f>
        <v>4080000</v>
      </c>
    </row>
    <row r="31" spans="1:12" s="26" customFormat="1" ht="17.25" customHeight="1" x14ac:dyDescent="0.2">
      <c r="A31" s="32"/>
      <c r="B31" s="32"/>
      <c r="C31" s="32"/>
      <c r="D31" s="31"/>
      <c r="E31" s="27"/>
      <c r="F31" s="27"/>
      <c r="G31" s="27"/>
      <c r="H31" s="54" t="s">
        <v>256</v>
      </c>
      <c r="I31" s="28">
        <f>SUMIF(H5:H29,"要",I5:I29)</f>
        <v>0</v>
      </c>
    </row>
    <row r="32" spans="1:12" s="10" customFormat="1" ht="17.25" customHeight="1" x14ac:dyDescent="0.2">
      <c r="A32" s="11" t="s">
        <v>51</v>
      </c>
      <c r="C32" s="13"/>
      <c r="E32" s="51"/>
      <c r="F32" s="51"/>
      <c r="G32" s="51"/>
      <c r="H32" s="51"/>
      <c r="I32" s="51"/>
      <c r="J32" s="51"/>
    </row>
    <row r="33" spans="5:10" ht="17.25" customHeight="1" x14ac:dyDescent="0.2">
      <c r="E33" s="26"/>
      <c r="F33" s="26"/>
      <c r="I33" s="26"/>
      <c r="J33" s="26"/>
    </row>
    <row r="34" spans="5:10" ht="17.25" customHeight="1" x14ac:dyDescent="0.2">
      <c r="E34" s="26"/>
      <c r="F34" s="26"/>
      <c r="I34" s="26"/>
      <c r="J34" s="26"/>
    </row>
    <row r="35" spans="5:10" x14ac:dyDescent="0.2">
      <c r="G35" s="10"/>
      <c r="H35" s="10"/>
    </row>
    <row r="36" spans="5:10" x14ac:dyDescent="0.2">
      <c r="G36" s="10"/>
      <c r="H36" s="10"/>
    </row>
    <row r="37" spans="5:10" x14ac:dyDescent="0.2">
      <c r="G37" s="10"/>
      <c r="H37" s="10"/>
    </row>
    <row r="38" spans="5:10" x14ac:dyDescent="0.2">
      <c r="G38" s="10"/>
      <c r="H38" s="10"/>
    </row>
    <row r="39" spans="5:10" x14ac:dyDescent="0.2">
      <c r="G39" s="10"/>
      <c r="H39" s="10"/>
    </row>
  </sheetData>
  <sheetProtection algorithmName="SHA-512" hashValue="o+F7QR2hB12yJEgLjf3Uej+2+wt4u/NSrvdverfiusRy4IEyzxuN2higUP8183PoVaRos5A1z6rI52x3HydfVQ==" saltValue="22PZJpaUHk4l/8ZuKxJT4Q==" spinCount="100000" sheet="1" objects="1" scenarios="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8"/>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2"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I112"/>
  <sheetViews>
    <sheetView workbookViewId="0">
      <selection activeCell="A5" sqref="A5"/>
    </sheetView>
  </sheetViews>
  <sheetFormatPr defaultColWidth="9" defaultRowHeight="19.5" customHeight="1" x14ac:dyDescent="0.2"/>
  <cols>
    <col min="1" max="1" width="33.08984375" style="74" customWidth="1"/>
    <col min="2" max="2" width="40.90625" style="74" customWidth="1"/>
    <col min="3" max="3" width="14.6328125" style="24" customWidth="1"/>
    <col min="4" max="4" width="7.90625" style="1" customWidth="1"/>
    <col min="5" max="5" width="6.90625" style="51" customWidth="1"/>
    <col min="6" max="6" width="13.90625" style="33" bestFit="1" customWidth="1"/>
    <col min="7" max="7" width="4.90625" style="33" customWidth="1"/>
    <col min="8" max="8" width="17.453125" style="2" customWidth="1"/>
    <col min="9" max="9" width="9" style="10"/>
    <col min="10" max="16384" width="9" style="1"/>
  </cols>
  <sheetData>
    <row r="1" spans="1:9" ht="19.5" customHeight="1" x14ac:dyDescent="0.2">
      <c r="A1" s="74" t="s">
        <v>7</v>
      </c>
    </row>
    <row r="2" spans="1:9" ht="19.5" customHeight="1" thickBot="1" x14ac:dyDescent="0.25">
      <c r="A2" s="74" t="s">
        <v>12</v>
      </c>
      <c r="D2" s="4"/>
      <c r="E2" s="4"/>
      <c r="H2" s="3" t="s">
        <v>46</v>
      </c>
    </row>
    <row r="3" spans="1:9" ht="13.5" customHeight="1" x14ac:dyDescent="0.2">
      <c r="A3" s="507" t="s">
        <v>4</v>
      </c>
      <c r="B3" s="505" t="s">
        <v>19</v>
      </c>
      <c r="C3" s="511" t="s">
        <v>109</v>
      </c>
      <c r="D3" s="512"/>
      <c r="E3" s="513"/>
      <c r="F3" s="497" t="s">
        <v>184</v>
      </c>
      <c r="G3" s="499" t="s">
        <v>115</v>
      </c>
      <c r="H3" s="487" t="s">
        <v>0</v>
      </c>
    </row>
    <row r="4" spans="1:9" s="24" customFormat="1" ht="13.5" customHeight="1" thickBot="1" x14ac:dyDescent="0.25">
      <c r="A4" s="508"/>
      <c r="B4" s="506"/>
      <c r="C4" s="29" t="s">
        <v>107</v>
      </c>
      <c r="D4" s="30" t="s">
        <v>108</v>
      </c>
      <c r="E4" s="73" t="s">
        <v>169</v>
      </c>
      <c r="F4" s="509"/>
      <c r="G4" s="510"/>
      <c r="H4" s="504"/>
      <c r="I4" s="10"/>
    </row>
    <row r="5" spans="1:9" s="10" customFormat="1" ht="17.25" customHeight="1" x14ac:dyDescent="0.2">
      <c r="A5" s="100" t="s">
        <v>52</v>
      </c>
      <c r="B5" s="101" t="s">
        <v>50</v>
      </c>
      <c r="C5" s="102">
        <v>25000</v>
      </c>
      <c r="D5" s="103">
        <v>5</v>
      </c>
      <c r="E5" s="104" t="s">
        <v>170</v>
      </c>
      <c r="F5" s="88" t="s">
        <v>179</v>
      </c>
      <c r="G5" s="66" t="str">
        <f>IF(F5="課税対象外","要","不要")</f>
        <v>不要</v>
      </c>
      <c r="H5" s="72">
        <f>ROUNDDOWN(C5*D5,0)</f>
        <v>125000</v>
      </c>
      <c r="I5" s="20"/>
    </row>
    <row r="6" spans="1:9" ht="17.25" customHeight="1" x14ac:dyDescent="0.2">
      <c r="A6" s="100" t="s">
        <v>145</v>
      </c>
      <c r="B6" s="101" t="s">
        <v>186</v>
      </c>
      <c r="C6" s="102">
        <v>60000</v>
      </c>
      <c r="D6" s="103">
        <v>1</v>
      </c>
      <c r="E6" s="104" t="s">
        <v>171</v>
      </c>
      <c r="F6" s="88" t="s">
        <v>180</v>
      </c>
      <c r="G6" s="66" t="str">
        <f t="shared" ref="G6:G39" si="0">IF(F6="課税対象外","要","不要")</f>
        <v>要</v>
      </c>
      <c r="H6" s="72">
        <f t="shared" ref="H6:H39" si="1">ROUNDDOWN(C6*D6,0)</f>
        <v>60000</v>
      </c>
    </row>
    <row r="7" spans="1:9" s="36" customFormat="1" ht="17.25" customHeight="1" x14ac:dyDescent="0.2">
      <c r="A7" s="105" t="s">
        <v>151</v>
      </c>
      <c r="B7" s="106" t="s">
        <v>152</v>
      </c>
      <c r="C7" s="102">
        <v>7000</v>
      </c>
      <c r="D7" s="103">
        <v>2</v>
      </c>
      <c r="E7" s="104" t="s">
        <v>172</v>
      </c>
      <c r="F7" s="88" t="s">
        <v>179</v>
      </c>
      <c r="G7" s="66" t="str">
        <f t="shared" si="0"/>
        <v>不要</v>
      </c>
      <c r="H7" s="72">
        <f t="shared" si="1"/>
        <v>14000</v>
      </c>
      <c r="I7" s="10"/>
    </row>
    <row r="8" spans="1:9" s="36" customFormat="1" ht="17.25" customHeight="1" x14ac:dyDescent="0.2">
      <c r="A8" s="100" t="s">
        <v>153</v>
      </c>
      <c r="B8" s="101" t="s">
        <v>157</v>
      </c>
      <c r="C8" s="102">
        <v>5000</v>
      </c>
      <c r="D8" s="103">
        <v>100</v>
      </c>
      <c r="E8" s="104" t="s">
        <v>173</v>
      </c>
      <c r="F8" s="88" t="s">
        <v>179</v>
      </c>
      <c r="G8" s="66" t="str">
        <f t="shared" si="0"/>
        <v>不要</v>
      </c>
      <c r="H8" s="72">
        <f t="shared" si="1"/>
        <v>500000</v>
      </c>
      <c r="I8" s="10"/>
    </row>
    <row r="9" spans="1:9" s="36" customFormat="1" ht="17.25" customHeight="1" x14ac:dyDescent="0.2">
      <c r="A9" s="100" t="s">
        <v>175</v>
      </c>
      <c r="B9" s="101" t="s">
        <v>174</v>
      </c>
      <c r="C9" s="102">
        <v>150000</v>
      </c>
      <c r="D9" s="103">
        <v>1</v>
      </c>
      <c r="E9" s="104" t="s">
        <v>171</v>
      </c>
      <c r="F9" s="88" t="s">
        <v>179</v>
      </c>
      <c r="G9" s="66" t="str">
        <f t="shared" si="0"/>
        <v>不要</v>
      </c>
      <c r="H9" s="72">
        <f t="shared" si="1"/>
        <v>150000</v>
      </c>
      <c r="I9" s="10"/>
    </row>
    <row r="10" spans="1:9" s="36" customFormat="1" ht="17.25" customHeight="1" x14ac:dyDescent="0.2">
      <c r="A10" s="107"/>
      <c r="B10" s="108"/>
      <c r="C10" s="233"/>
      <c r="D10" s="110"/>
      <c r="E10" s="110"/>
      <c r="F10" s="111"/>
      <c r="G10" s="71" t="str">
        <f t="shared" si="0"/>
        <v>不要</v>
      </c>
      <c r="H10" s="72">
        <f t="shared" si="1"/>
        <v>0</v>
      </c>
      <c r="I10" s="10"/>
    </row>
    <row r="11" spans="1:9" s="51" customFormat="1" ht="17.25" customHeight="1" x14ac:dyDescent="0.2">
      <c r="A11" s="107"/>
      <c r="B11" s="108"/>
      <c r="C11" s="109"/>
      <c r="D11" s="110"/>
      <c r="E11" s="110"/>
      <c r="F11" s="111"/>
      <c r="G11" s="71" t="str">
        <f t="shared" ref="G11:G19" si="2">IF(F11="課税対象外","要","不要")</f>
        <v>不要</v>
      </c>
      <c r="H11" s="72">
        <f t="shared" si="1"/>
        <v>0</v>
      </c>
      <c r="I11" s="10"/>
    </row>
    <row r="12" spans="1:9" s="51" customFormat="1" ht="17.25" customHeight="1" x14ac:dyDescent="0.2">
      <c r="A12" s="107"/>
      <c r="B12" s="108"/>
      <c r="C12" s="109"/>
      <c r="D12" s="110"/>
      <c r="E12" s="110"/>
      <c r="F12" s="111"/>
      <c r="G12" s="71" t="str">
        <f t="shared" si="2"/>
        <v>不要</v>
      </c>
      <c r="H12" s="72">
        <f t="shared" si="1"/>
        <v>0</v>
      </c>
      <c r="I12" s="10"/>
    </row>
    <row r="13" spans="1:9" s="51" customFormat="1" ht="17.25" customHeight="1" x14ac:dyDescent="0.2">
      <c r="A13" s="107"/>
      <c r="B13" s="108"/>
      <c r="C13" s="109"/>
      <c r="D13" s="110"/>
      <c r="E13" s="110"/>
      <c r="F13" s="111"/>
      <c r="G13" s="71" t="str">
        <f t="shared" si="2"/>
        <v>不要</v>
      </c>
      <c r="H13" s="72">
        <f t="shared" si="1"/>
        <v>0</v>
      </c>
      <c r="I13" s="10"/>
    </row>
    <row r="14" spans="1:9" s="51" customFormat="1" ht="17.25" customHeight="1" x14ac:dyDescent="0.2">
      <c r="A14" s="107"/>
      <c r="B14" s="108"/>
      <c r="C14" s="109"/>
      <c r="D14" s="110"/>
      <c r="E14" s="110"/>
      <c r="F14" s="111"/>
      <c r="G14" s="71" t="str">
        <f t="shared" si="2"/>
        <v>不要</v>
      </c>
      <c r="H14" s="72">
        <f t="shared" si="1"/>
        <v>0</v>
      </c>
      <c r="I14" s="10"/>
    </row>
    <row r="15" spans="1:9" s="51" customFormat="1" ht="17.25" customHeight="1" x14ac:dyDescent="0.2">
      <c r="A15" s="107"/>
      <c r="B15" s="108"/>
      <c r="C15" s="109"/>
      <c r="D15" s="110"/>
      <c r="E15" s="110"/>
      <c r="F15" s="111"/>
      <c r="G15" s="71" t="str">
        <f t="shared" si="2"/>
        <v>不要</v>
      </c>
      <c r="H15" s="72">
        <f t="shared" si="1"/>
        <v>0</v>
      </c>
      <c r="I15" s="10"/>
    </row>
    <row r="16" spans="1:9" s="51" customFormat="1" ht="17.25" customHeight="1" x14ac:dyDescent="0.2">
      <c r="A16" s="107"/>
      <c r="B16" s="108"/>
      <c r="C16" s="109"/>
      <c r="D16" s="110"/>
      <c r="E16" s="110"/>
      <c r="F16" s="111"/>
      <c r="G16" s="71" t="str">
        <f t="shared" si="2"/>
        <v>不要</v>
      </c>
      <c r="H16" s="72">
        <f t="shared" si="1"/>
        <v>0</v>
      </c>
      <c r="I16" s="10"/>
    </row>
    <row r="17" spans="1:9" s="51" customFormat="1" ht="17.25" customHeight="1" x14ac:dyDescent="0.2">
      <c r="A17" s="107"/>
      <c r="B17" s="108"/>
      <c r="C17" s="109"/>
      <c r="D17" s="110"/>
      <c r="E17" s="110"/>
      <c r="F17" s="111"/>
      <c r="G17" s="71" t="str">
        <f t="shared" si="2"/>
        <v>不要</v>
      </c>
      <c r="H17" s="72">
        <f t="shared" si="1"/>
        <v>0</v>
      </c>
      <c r="I17" s="10"/>
    </row>
    <row r="18" spans="1:9" s="51" customFormat="1" ht="17.25" customHeight="1" x14ac:dyDescent="0.2">
      <c r="A18" s="107"/>
      <c r="B18" s="108"/>
      <c r="C18" s="109"/>
      <c r="D18" s="110"/>
      <c r="E18" s="110"/>
      <c r="F18" s="111"/>
      <c r="G18" s="71" t="str">
        <f t="shared" si="2"/>
        <v>不要</v>
      </c>
      <c r="H18" s="72">
        <f t="shared" si="1"/>
        <v>0</v>
      </c>
      <c r="I18" s="10"/>
    </row>
    <row r="19" spans="1:9" s="51" customFormat="1" ht="17.25" customHeight="1" x14ac:dyDescent="0.2">
      <c r="A19" s="107"/>
      <c r="B19" s="108"/>
      <c r="C19" s="109"/>
      <c r="D19" s="110"/>
      <c r="E19" s="110"/>
      <c r="F19" s="111"/>
      <c r="G19" s="71" t="str">
        <f t="shared" si="2"/>
        <v>不要</v>
      </c>
      <c r="H19" s="72">
        <f t="shared" si="1"/>
        <v>0</v>
      </c>
      <c r="I19" s="10"/>
    </row>
    <row r="20" spans="1:9" s="36" customFormat="1" ht="17.25" customHeight="1" x14ac:dyDescent="0.2">
      <c r="A20" s="107"/>
      <c r="B20" s="108"/>
      <c r="C20" s="109"/>
      <c r="D20" s="110"/>
      <c r="E20" s="110"/>
      <c r="F20" s="111"/>
      <c r="G20" s="71" t="str">
        <f t="shared" si="0"/>
        <v>不要</v>
      </c>
      <c r="H20" s="72">
        <f t="shared" si="1"/>
        <v>0</v>
      </c>
      <c r="I20" s="10"/>
    </row>
    <row r="21" spans="1:9" s="36" customFormat="1" ht="17.25" customHeight="1" x14ac:dyDescent="0.2">
      <c r="A21" s="107"/>
      <c r="B21" s="108"/>
      <c r="C21" s="109"/>
      <c r="D21" s="110"/>
      <c r="E21" s="110"/>
      <c r="F21" s="111"/>
      <c r="G21" s="71" t="str">
        <f t="shared" si="0"/>
        <v>不要</v>
      </c>
      <c r="H21" s="72">
        <f t="shared" si="1"/>
        <v>0</v>
      </c>
      <c r="I21" s="10"/>
    </row>
    <row r="22" spans="1:9" s="36" customFormat="1" ht="17.25" customHeight="1" x14ac:dyDescent="0.2">
      <c r="A22" s="107"/>
      <c r="B22" s="108"/>
      <c r="C22" s="109"/>
      <c r="D22" s="110"/>
      <c r="E22" s="110"/>
      <c r="F22" s="111"/>
      <c r="G22" s="71" t="str">
        <f t="shared" si="0"/>
        <v>不要</v>
      </c>
      <c r="H22" s="72">
        <f t="shared" si="1"/>
        <v>0</v>
      </c>
      <c r="I22" s="10"/>
    </row>
    <row r="23" spans="1:9" s="36" customFormat="1" ht="17.25" customHeight="1" x14ac:dyDescent="0.2">
      <c r="A23" s="107"/>
      <c r="B23" s="108"/>
      <c r="C23" s="109"/>
      <c r="D23" s="110"/>
      <c r="E23" s="110"/>
      <c r="F23" s="111"/>
      <c r="G23" s="71" t="str">
        <f t="shared" si="0"/>
        <v>不要</v>
      </c>
      <c r="H23" s="72">
        <f t="shared" si="1"/>
        <v>0</v>
      </c>
      <c r="I23" s="10"/>
    </row>
    <row r="24" spans="1:9" s="36" customFormat="1" ht="17.25" customHeight="1" x14ac:dyDescent="0.2">
      <c r="A24" s="107"/>
      <c r="B24" s="108"/>
      <c r="C24" s="109"/>
      <c r="D24" s="110"/>
      <c r="E24" s="110"/>
      <c r="F24" s="111"/>
      <c r="G24" s="71" t="str">
        <f t="shared" si="0"/>
        <v>不要</v>
      </c>
      <c r="H24" s="72">
        <f t="shared" si="1"/>
        <v>0</v>
      </c>
      <c r="I24" s="10"/>
    </row>
    <row r="25" spans="1:9" s="51" customFormat="1" ht="17.25" customHeight="1" x14ac:dyDescent="0.2">
      <c r="A25" s="107"/>
      <c r="B25" s="108"/>
      <c r="C25" s="109"/>
      <c r="D25" s="110"/>
      <c r="E25" s="110"/>
      <c r="F25" s="111"/>
      <c r="G25" s="71" t="str">
        <f t="shared" ref="G25:G30" si="3">IF(F25="課税対象外","要","不要")</f>
        <v>不要</v>
      </c>
      <c r="H25" s="72">
        <f t="shared" ref="H25:H30" si="4">ROUNDDOWN(C25*D25,0)</f>
        <v>0</v>
      </c>
      <c r="I25" s="10"/>
    </row>
    <row r="26" spans="1:9" s="51" customFormat="1" ht="17.25" customHeight="1" x14ac:dyDescent="0.2">
      <c r="A26" s="107"/>
      <c r="B26" s="108"/>
      <c r="C26" s="109"/>
      <c r="D26" s="110"/>
      <c r="E26" s="110"/>
      <c r="F26" s="111"/>
      <c r="G26" s="71" t="str">
        <f t="shared" si="3"/>
        <v>不要</v>
      </c>
      <c r="H26" s="72">
        <f t="shared" si="4"/>
        <v>0</v>
      </c>
      <c r="I26" s="10"/>
    </row>
    <row r="27" spans="1:9" s="51" customFormat="1" ht="17.25" customHeight="1" x14ac:dyDescent="0.2">
      <c r="A27" s="107"/>
      <c r="B27" s="108"/>
      <c r="C27" s="109"/>
      <c r="D27" s="110"/>
      <c r="E27" s="110"/>
      <c r="F27" s="111"/>
      <c r="G27" s="71" t="str">
        <f t="shared" si="3"/>
        <v>不要</v>
      </c>
      <c r="H27" s="72">
        <f t="shared" si="4"/>
        <v>0</v>
      </c>
      <c r="I27" s="10"/>
    </row>
    <row r="28" spans="1:9" s="51" customFormat="1" ht="17.25" customHeight="1" x14ac:dyDescent="0.2">
      <c r="A28" s="107"/>
      <c r="B28" s="108"/>
      <c r="C28" s="109"/>
      <c r="D28" s="110"/>
      <c r="E28" s="110"/>
      <c r="F28" s="111"/>
      <c r="G28" s="71" t="str">
        <f t="shared" si="3"/>
        <v>不要</v>
      </c>
      <c r="H28" s="72">
        <f t="shared" si="4"/>
        <v>0</v>
      </c>
      <c r="I28" s="10"/>
    </row>
    <row r="29" spans="1:9" s="5" customFormat="1" ht="17.25" customHeight="1" x14ac:dyDescent="0.2">
      <c r="A29" s="112"/>
      <c r="B29" s="113"/>
      <c r="C29" s="114"/>
      <c r="D29" s="115"/>
      <c r="E29" s="115"/>
      <c r="F29" s="111"/>
      <c r="G29" s="71" t="str">
        <f t="shared" si="3"/>
        <v>不要</v>
      </c>
      <c r="H29" s="72">
        <f t="shared" si="4"/>
        <v>0</v>
      </c>
      <c r="I29" s="10"/>
    </row>
    <row r="30" spans="1:9" s="5" customFormat="1" ht="17.25" customHeight="1" x14ac:dyDescent="0.2">
      <c r="A30" s="116"/>
      <c r="B30" s="113"/>
      <c r="C30" s="114"/>
      <c r="D30" s="115"/>
      <c r="E30" s="115"/>
      <c r="F30" s="111"/>
      <c r="G30" s="71" t="str">
        <f t="shared" si="3"/>
        <v>不要</v>
      </c>
      <c r="H30" s="72">
        <f t="shared" si="4"/>
        <v>0</v>
      </c>
      <c r="I30" s="10"/>
    </row>
    <row r="31" spans="1:9" ht="17.25" customHeight="1" x14ac:dyDescent="0.2">
      <c r="A31" s="107"/>
      <c r="B31" s="108"/>
      <c r="C31" s="109"/>
      <c r="D31" s="110"/>
      <c r="E31" s="110"/>
      <c r="F31" s="111"/>
      <c r="G31" s="71" t="str">
        <f t="shared" si="0"/>
        <v>不要</v>
      </c>
      <c r="H31" s="72">
        <f t="shared" si="1"/>
        <v>0</v>
      </c>
    </row>
    <row r="32" spans="1:9" ht="17.25" customHeight="1" x14ac:dyDescent="0.2">
      <c r="A32" s="107"/>
      <c r="B32" s="108"/>
      <c r="C32" s="109"/>
      <c r="D32" s="110"/>
      <c r="E32" s="110"/>
      <c r="F32" s="111"/>
      <c r="G32" s="71" t="str">
        <f t="shared" si="0"/>
        <v>不要</v>
      </c>
      <c r="H32" s="72">
        <f t="shared" si="1"/>
        <v>0</v>
      </c>
    </row>
    <row r="33" spans="1:9" ht="17.25" customHeight="1" x14ac:dyDescent="0.2">
      <c r="A33" s="107"/>
      <c r="B33" s="108"/>
      <c r="C33" s="109"/>
      <c r="D33" s="110"/>
      <c r="E33" s="110"/>
      <c r="F33" s="111"/>
      <c r="G33" s="71" t="str">
        <f t="shared" si="0"/>
        <v>不要</v>
      </c>
      <c r="H33" s="72">
        <f t="shared" si="1"/>
        <v>0</v>
      </c>
    </row>
    <row r="34" spans="1:9" s="51" customFormat="1" ht="17.25" customHeight="1" x14ac:dyDescent="0.2">
      <c r="A34" s="107"/>
      <c r="B34" s="108"/>
      <c r="C34" s="109"/>
      <c r="D34" s="110"/>
      <c r="E34" s="110"/>
      <c r="F34" s="111"/>
      <c r="G34" s="71" t="str">
        <f>IF(F34="課税対象外","要","不要")</f>
        <v>不要</v>
      </c>
      <c r="H34" s="72">
        <f>ROUNDDOWN(C34*D34,0)</f>
        <v>0</v>
      </c>
      <c r="I34" s="10"/>
    </row>
    <row r="35" spans="1:9" s="5" customFormat="1" ht="17.25" customHeight="1" x14ac:dyDescent="0.2">
      <c r="A35" s="112"/>
      <c r="B35" s="113"/>
      <c r="C35" s="114"/>
      <c r="D35" s="115"/>
      <c r="E35" s="115"/>
      <c r="F35" s="111"/>
      <c r="G35" s="71" t="str">
        <f>IF(F35="課税対象外","要","不要")</f>
        <v>不要</v>
      </c>
      <c r="H35" s="72">
        <f>ROUNDDOWN(C35*D35,0)</f>
        <v>0</v>
      </c>
      <c r="I35" s="10"/>
    </row>
    <row r="36" spans="1:9" ht="17.25" customHeight="1" x14ac:dyDescent="0.2">
      <c r="A36" s="107"/>
      <c r="B36" s="108"/>
      <c r="C36" s="109"/>
      <c r="D36" s="110"/>
      <c r="E36" s="110"/>
      <c r="F36" s="111"/>
      <c r="G36" s="71" t="str">
        <f t="shared" si="0"/>
        <v>不要</v>
      </c>
      <c r="H36" s="72">
        <f t="shared" si="1"/>
        <v>0</v>
      </c>
    </row>
    <row r="37" spans="1:9" s="5" customFormat="1" ht="17.25" customHeight="1" x14ac:dyDescent="0.2">
      <c r="A37" s="112"/>
      <c r="B37" s="113"/>
      <c r="C37" s="114"/>
      <c r="D37" s="115"/>
      <c r="E37" s="115"/>
      <c r="F37" s="111"/>
      <c r="G37" s="71" t="str">
        <f t="shared" si="0"/>
        <v>不要</v>
      </c>
      <c r="H37" s="72">
        <f t="shared" si="1"/>
        <v>0</v>
      </c>
      <c r="I37" s="10"/>
    </row>
    <row r="38" spans="1:9" s="5" customFormat="1" ht="17.25" customHeight="1" x14ac:dyDescent="0.2">
      <c r="A38" s="116"/>
      <c r="B38" s="113"/>
      <c r="C38" s="114"/>
      <c r="D38" s="115"/>
      <c r="E38" s="115"/>
      <c r="F38" s="111"/>
      <c r="G38" s="71" t="str">
        <f t="shared" si="0"/>
        <v>不要</v>
      </c>
      <c r="H38" s="72">
        <f t="shared" si="1"/>
        <v>0</v>
      </c>
      <c r="I38" s="10"/>
    </row>
    <row r="39" spans="1:9" s="5" customFormat="1" ht="17.25" customHeight="1" thickBot="1" x14ac:dyDescent="0.25">
      <c r="A39" s="116"/>
      <c r="B39" s="113"/>
      <c r="C39" s="114"/>
      <c r="D39" s="115"/>
      <c r="E39" s="115"/>
      <c r="F39" s="111"/>
      <c r="G39" s="71" t="str">
        <f t="shared" si="0"/>
        <v>不要</v>
      </c>
      <c r="H39" s="72">
        <f t="shared" si="1"/>
        <v>0</v>
      </c>
      <c r="I39" s="10"/>
    </row>
    <row r="40" spans="1:9" ht="17.25" customHeight="1" thickBot="1" x14ac:dyDescent="0.25">
      <c r="A40" s="501" t="s">
        <v>257</v>
      </c>
      <c r="B40" s="502"/>
      <c r="C40" s="502"/>
      <c r="D40" s="502"/>
      <c r="E40" s="502"/>
      <c r="F40" s="502"/>
      <c r="G40" s="503"/>
      <c r="H40" s="21">
        <f>SUM(H5:H39)</f>
        <v>849000</v>
      </c>
    </row>
    <row r="41" spans="1:9" s="33" customFormat="1" ht="17.25" customHeight="1" x14ac:dyDescent="0.2">
      <c r="A41" s="75"/>
      <c r="B41" s="75"/>
      <c r="C41" s="31"/>
      <c r="D41" s="53"/>
      <c r="E41" s="53"/>
      <c r="F41" s="53"/>
      <c r="G41" s="54" t="s">
        <v>256</v>
      </c>
      <c r="H41" s="28">
        <f>SUMIF(G5:G39,"要",H5:H39)</f>
        <v>60000</v>
      </c>
      <c r="I41" s="10"/>
    </row>
    <row r="42" spans="1:9" s="10" customFormat="1" ht="17.25" customHeight="1" x14ac:dyDescent="0.2">
      <c r="A42" s="11" t="s">
        <v>51</v>
      </c>
      <c r="B42" s="76"/>
      <c r="F42" s="35"/>
      <c r="G42" s="35"/>
      <c r="H42" s="16"/>
    </row>
    <row r="43" spans="1:9" s="10" customFormat="1" ht="17.25" customHeight="1" x14ac:dyDescent="0.2">
      <c r="A43" s="77"/>
      <c r="B43" s="76"/>
      <c r="D43" s="14"/>
      <c r="E43" s="14"/>
      <c r="F43" s="14"/>
      <c r="G43" s="14"/>
      <c r="H43" s="41"/>
    </row>
    <row r="44" spans="1:9" ht="17.25" customHeight="1" x14ac:dyDescent="0.2">
      <c r="D44" s="40"/>
      <c r="E44" s="40"/>
      <c r="F44" s="39"/>
      <c r="G44" s="39"/>
      <c r="H44" s="42"/>
    </row>
    <row r="45" spans="1:9" ht="17.25" customHeight="1" x14ac:dyDescent="0.2">
      <c r="D45" s="40"/>
      <c r="E45" s="40"/>
      <c r="F45" s="40"/>
      <c r="G45" s="40"/>
      <c r="H45" s="42"/>
    </row>
    <row r="46" spans="1:9" ht="17.25" customHeight="1" x14ac:dyDescent="0.2"/>
    <row r="47" spans="1:9" s="5" customFormat="1" ht="17.25" customHeight="1" x14ac:dyDescent="0.2">
      <c r="A47" s="74"/>
      <c r="B47" s="74"/>
      <c r="C47" s="24"/>
      <c r="D47" s="1"/>
      <c r="E47" s="51"/>
      <c r="F47" s="33"/>
      <c r="G47" s="33"/>
      <c r="H47" s="2"/>
      <c r="I47" s="10"/>
    </row>
    <row r="48" spans="1:9" s="5" customFormat="1" ht="17.25" customHeight="1" x14ac:dyDescent="0.2">
      <c r="A48" s="74"/>
      <c r="B48" s="74"/>
      <c r="C48" s="24"/>
      <c r="D48" s="1"/>
      <c r="E48" s="51"/>
      <c r="F48" s="33"/>
      <c r="G48" s="33"/>
      <c r="H48" s="2"/>
      <c r="I48" s="10"/>
    </row>
    <row r="49" spans="1:9" s="5" customFormat="1" ht="17.25" customHeight="1" x14ac:dyDescent="0.2">
      <c r="A49" s="74"/>
      <c r="B49" s="74"/>
      <c r="C49" s="24"/>
      <c r="D49" s="1"/>
      <c r="E49" s="51"/>
      <c r="F49" s="10"/>
      <c r="G49" s="10"/>
      <c r="H49" s="2"/>
      <c r="I49" s="10"/>
    </row>
    <row r="50" spans="1:9" s="5" customFormat="1" ht="17.25" customHeight="1" x14ac:dyDescent="0.2">
      <c r="A50" s="74"/>
      <c r="B50" s="74"/>
      <c r="C50" s="24"/>
      <c r="D50" s="1"/>
      <c r="E50" s="51"/>
      <c r="F50" s="10"/>
      <c r="G50" s="10"/>
      <c r="H50" s="2"/>
      <c r="I50" s="10"/>
    </row>
    <row r="51" spans="1:9" ht="17.25" customHeight="1" x14ac:dyDescent="0.2">
      <c r="F51" s="10"/>
      <c r="G51" s="10"/>
    </row>
    <row r="52" spans="1:9" ht="17.25" customHeight="1" x14ac:dyDescent="0.2">
      <c r="F52" s="10"/>
      <c r="G52" s="10"/>
    </row>
    <row r="53" spans="1:9" ht="17.25" customHeight="1" x14ac:dyDescent="0.2">
      <c r="F53" s="10"/>
      <c r="G53" s="10"/>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sheetProtection algorithmName="SHA-512" hashValue="hemwGuU25HlNdzEN+oLAYxSGb90NkuRXEBC3vGYMGjqv+284hPd8mFbnVjvnLLtSmH1A4xkYjUVzNFYhUDboEw==" saltValue="yN/BfyDcJ39BwRWbmCfLWg==" spinCount="100000" sheet="1" objects="1" scenarios="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8"/>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3"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37"/>
  <sheetViews>
    <sheetView workbookViewId="0">
      <selection activeCell="A4" sqref="A4"/>
    </sheetView>
  </sheetViews>
  <sheetFormatPr defaultColWidth="9" defaultRowHeight="14" x14ac:dyDescent="0.2"/>
  <cols>
    <col min="1" max="1" width="9.90625" style="1" customWidth="1"/>
    <col min="2" max="2" width="10.36328125" style="51" customWidth="1"/>
    <col min="3" max="3" width="16.90625" style="1" customWidth="1"/>
    <col min="4" max="4" width="31.08984375" style="1" customWidth="1"/>
    <col min="5" max="5" width="3.08984375" style="4" customWidth="1"/>
    <col min="6" max="6" width="3.08984375" style="55" customWidth="1"/>
    <col min="7" max="7" width="3.08984375" style="4" customWidth="1"/>
    <col min="8" max="8" width="3.08984375" style="55" customWidth="1"/>
    <col min="9" max="9" width="33.6328125" style="1" customWidth="1"/>
    <col min="10" max="10" width="10.08984375" style="24" customWidth="1"/>
    <col min="11" max="11" width="4" style="24" customWidth="1"/>
    <col min="12" max="12" width="6.08984375" style="1" customWidth="1"/>
    <col min="13" max="13" width="13.90625" style="33" bestFit="1" customWidth="1"/>
    <col min="14" max="14" width="4.90625" style="33" customWidth="1"/>
    <col min="15" max="15" width="19.08984375" style="1" customWidth="1"/>
    <col min="16" max="16" width="9" style="10"/>
    <col min="17" max="16384" width="9" style="1"/>
  </cols>
  <sheetData>
    <row r="1" spans="1:16" ht="17.25" customHeight="1" thickBot="1" x14ac:dyDescent="0.25">
      <c r="A1" s="1" t="s">
        <v>35</v>
      </c>
      <c r="O1" s="3" t="s">
        <v>46</v>
      </c>
    </row>
    <row r="2" spans="1:16" ht="16.5" customHeight="1" x14ac:dyDescent="0.2">
      <c r="A2" s="519" t="s">
        <v>125</v>
      </c>
      <c r="B2" s="496" t="s">
        <v>232</v>
      </c>
      <c r="C2" s="496" t="s">
        <v>43</v>
      </c>
      <c r="D2" s="521" t="s">
        <v>34</v>
      </c>
      <c r="E2" s="523" t="s">
        <v>140</v>
      </c>
      <c r="F2" s="524"/>
      <c r="G2" s="524"/>
      <c r="H2" s="525"/>
      <c r="I2" s="521" t="s">
        <v>17</v>
      </c>
      <c r="J2" s="496" t="s">
        <v>109</v>
      </c>
      <c r="K2" s="496"/>
      <c r="L2" s="496"/>
      <c r="M2" s="496" t="s">
        <v>184</v>
      </c>
      <c r="N2" s="517" t="s">
        <v>115</v>
      </c>
      <c r="O2" s="514" t="s">
        <v>0</v>
      </c>
    </row>
    <row r="3" spans="1:16" s="24" customFormat="1" ht="16.5" customHeight="1" thickBot="1" x14ac:dyDescent="0.25">
      <c r="A3" s="520"/>
      <c r="B3" s="516"/>
      <c r="C3" s="516"/>
      <c r="D3" s="522"/>
      <c r="E3" s="526"/>
      <c r="F3" s="527"/>
      <c r="G3" s="527"/>
      <c r="H3" s="528"/>
      <c r="I3" s="522"/>
      <c r="J3" s="52" t="s">
        <v>107</v>
      </c>
      <c r="K3" s="43" t="s">
        <v>110</v>
      </c>
      <c r="L3" s="30" t="s">
        <v>111</v>
      </c>
      <c r="M3" s="516"/>
      <c r="N3" s="518"/>
      <c r="O3" s="515"/>
      <c r="P3" s="10"/>
    </row>
    <row r="4" spans="1:16" s="19" customFormat="1" ht="21" customHeight="1" x14ac:dyDescent="0.2">
      <c r="A4" s="117" t="s">
        <v>127</v>
      </c>
      <c r="B4" s="118" t="s">
        <v>233</v>
      </c>
      <c r="C4" s="118" t="s">
        <v>211</v>
      </c>
      <c r="D4" s="234" t="s">
        <v>129</v>
      </c>
      <c r="E4" s="235">
        <v>1</v>
      </c>
      <c r="F4" s="236" t="s">
        <v>138</v>
      </c>
      <c r="G4" s="237">
        <v>2</v>
      </c>
      <c r="H4" s="238" t="s">
        <v>139</v>
      </c>
      <c r="I4" s="239" t="s">
        <v>53</v>
      </c>
      <c r="J4" s="240">
        <v>5000</v>
      </c>
      <c r="K4" s="241">
        <v>2</v>
      </c>
      <c r="L4" s="241">
        <v>2</v>
      </c>
      <c r="M4" s="242" t="str">
        <f t="shared" ref="M4:M9" si="0">IF(B4="国内使用分","税込（課税）","課税対象外")</f>
        <v>税込（課税）</v>
      </c>
      <c r="N4" s="243" t="str">
        <f>IF(M4="課税対象外","要","不要")</f>
        <v>不要</v>
      </c>
      <c r="O4" s="244">
        <f>ROUNDDOWN(J4*K4*L4,0)</f>
        <v>20000</v>
      </c>
      <c r="P4" s="20"/>
    </row>
    <row r="5" spans="1:16" s="18" customFormat="1" ht="21" customHeight="1" x14ac:dyDescent="0.2">
      <c r="A5" s="120" t="s">
        <v>127</v>
      </c>
      <c r="B5" s="121" t="s">
        <v>233</v>
      </c>
      <c r="C5" s="121" t="s">
        <v>212</v>
      </c>
      <c r="D5" s="106" t="s">
        <v>148</v>
      </c>
      <c r="E5" s="122">
        <v>0</v>
      </c>
      <c r="F5" s="123" t="s">
        <v>138</v>
      </c>
      <c r="G5" s="124">
        <v>1</v>
      </c>
      <c r="H5" s="125" t="s">
        <v>139</v>
      </c>
      <c r="I5" s="126" t="s">
        <v>126</v>
      </c>
      <c r="J5" s="127">
        <v>30000</v>
      </c>
      <c r="K5" s="127">
        <v>4</v>
      </c>
      <c r="L5" s="127">
        <v>1</v>
      </c>
      <c r="M5" s="245" t="str">
        <f t="shared" si="0"/>
        <v>税込（課税）</v>
      </c>
      <c r="N5" s="66" t="str">
        <f t="shared" ref="N5:N21" si="1">IF(M5="課税対象外","要","不要")</f>
        <v>不要</v>
      </c>
      <c r="O5" s="246">
        <f t="shared" ref="O5:O21" si="2">ROUNDDOWN(J5*K5*L5,0)</f>
        <v>120000</v>
      </c>
      <c r="P5" s="19"/>
    </row>
    <row r="6" spans="1:16" s="18" customFormat="1" ht="21" customHeight="1" x14ac:dyDescent="0.2">
      <c r="A6" s="120" t="s">
        <v>128</v>
      </c>
      <c r="B6" s="121" t="s">
        <v>234</v>
      </c>
      <c r="C6" s="121" t="s">
        <v>213</v>
      </c>
      <c r="D6" s="106" t="s">
        <v>235</v>
      </c>
      <c r="E6" s="122">
        <v>4</v>
      </c>
      <c r="F6" s="123" t="s">
        <v>138</v>
      </c>
      <c r="G6" s="124">
        <v>5</v>
      </c>
      <c r="H6" s="125" t="s">
        <v>139</v>
      </c>
      <c r="I6" s="126" t="s">
        <v>255</v>
      </c>
      <c r="J6" s="127">
        <v>250000</v>
      </c>
      <c r="K6" s="127">
        <v>1</v>
      </c>
      <c r="L6" s="127">
        <v>1</v>
      </c>
      <c r="M6" s="245" t="str">
        <f t="shared" si="0"/>
        <v>課税対象外</v>
      </c>
      <c r="N6" s="66" t="str">
        <f t="shared" si="1"/>
        <v>要</v>
      </c>
      <c r="O6" s="246">
        <f t="shared" si="2"/>
        <v>250000</v>
      </c>
      <c r="P6" s="19"/>
    </row>
    <row r="7" spans="1:16" s="18" customFormat="1" ht="21" customHeight="1" x14ac:dyDescent="0.2">
      <c r="A7" s="120" t="s">
        <v>128</v>
      </c>
      <c r="B7" s="121" t="s">
        <v>233</v>
      </c>
      <c r="C7" s="121" t="s">
        <v>213</v>
      </c>
      <c r="D7" s="106" t="s">
        <v>235</v>
      </c>
      <c r="E7" s="122">
        <v>4</v>
      </c>
      <c r="F7" s="123" t="s">
        <v>138</v>
      </c>
      <c r="G7" s="124">
        <v>5</v>
      </c>
      <c r="H7" s="125" t="s">
        <v>139</v>
      </c>
      <c r="I7" s="126" t="s">
        <v>130</v>
      </c>
      <c r="J7" s="127">
        <v>20000</v>
      </c>
      <c r="K7" s="127">
        <v>1</v>
      </c>
      <c r="L7" s="127">
        <v>1</v>
      </c>
      <c r="M7" s="245" t="str">
        <f t="shared" si="0"/>
        <v>税込（課税）</v>
      </c>
      <c r="N7" s="66" t="str">
        <f t="shared" si="1"/>
        <v>不要</v>
      </c>
      <c r="O7" s="246">
        <f t="shared" si="2"/>
        <v>20000</v>
      </c>
      <c r="P7" s="19"/>
    </row>
    <row r="8" spans="1:16" s="58" customFormat="1" ht="21" customHeight="1" x14ac:dyDescent="0.2">
      <c r="A8" s="128"/>
      <c r="B8" s="129"/>
      <c r="C8" s="129"/>
      <c r="D8" s="113"/>
      <c r="E8" s="130"/>
      <c r="F8" s="156" t="s">
        <v>138</v>
      </c>
      <c r="G8" s="157"/>
      <c r="H8" s="158" t="s">
        <v>139</v>
      </c>
      <c r="I8" s="131"/>
      <c r="J8" s="132"/>
      <c r="K8" s="132"/>
      <c r="L8" s="132"/>
      <c r="M8" s="277" t="str">
        <f t="shared" si="0"/>
        <v>課税対象外</v>
      </c>
      <c r="N8" s="71" t="str">
        <f t="shared" si="1"/>
        <v>要</v>
      </c>
      <c r="O8" s="246">
        <f t="shared" si="2"/>
        <v>0</v>
      </c>
    </row>
    <row r="9" spans="1:16" s="58" customFormat="1" ht="21" customHeight="1" x14ac:dyDescent="0.2">
      <c r="A9" s="128"/>
      <c r="B9" s="129"/>
      <c r="C9" s="129"/>
      <c r="D9" s="113"/>
      <c r="E9" s="130"/>
      <c r="F9" s="156" t="s">
        <v>138</v>
      </c>
      <c r="G9" s="157"/>
      <c r="H9" s="158" t="s">
        <v>139</v>
      </c>
      <c r="I9" s="131"/>
      <c r="J9" s="132"/>
      <c r="K9" s="132"/>
      <c r="L9" s="132"/>
      <c r="M9" s="277" t="str">
        <f t="shared" si="0"/>
        <v>課税対象外</v>
      </c>
      <c r="N9" s="71" t="str">
        <f t="shared" si="1"/>
        <v>要</v>
      </c>
      <c r="O9" s="246">
        <f t="shared" si="2"/>
        <v>0</v>
      </c>
    </row>
    <row r="10" spans="1:16" s="58" customFormat="1" ht="21" customHeight="1" x14ac:dyDescent="0.2">
      <c r="A10" s="128"/>
      <c r="B10" s="129"/>
      <c r="C10" s="129"/>
      <c r="D10" s="113"/>
      <c r="E10" s="130"/>
      <c r="F10" s="156" t="s">
        <v>138</v>
      </c>
      <c r="G10" s="157"/>
      <c r="H10" s="158" t="s">
        <v>139</v>
      </c>
      <c r="I10" s="131"/>
      <c r="J10" s="132"/>
      <c r="K10" s="132"/>
      <c r="L10" s="132"/>
      <c r="M10" s="277" t="str">
        <f t="shared" ref="M10:M21" si="3">IF(B10="国内使用分","税込（課税）","課税対象外")</f>
        <v>課税対象外</v>
      </c>
      <c r="N10" s="71" t="str">
        <f t="shared" ref="N10:N16" si="4">IF(M10="課税対象外","要","不要")</f>
        <v>要</v>
      </c>
      <c r="O10" s="246">
        <f t="shared" ref="O10:O16" si="5">ROUNDDOWN(J10*K10*L10,0)</f>
        <v>0</v>
      </c>
    </row>
    <row r="11" spans="1:16" s="58" customFormat="1" ht="21" customHeight="1" x14ac:dyDescent="0.2">
      <c r="A11" s="223"/>
      <c r="B11" s="224"/>
      <c r="C11" s="224"/>
      <c r="D11" s="113"/>
      <c r="E11" s="130"/>
      <c r="F11" s="156" t="s">
        <v>138</v>
      </c>
      <c r="G11" s="157"/>
      <c r="H11" s="158" t="s">
        <v>139</v>
      </c>
      <c r="I11" s="131"/>
      <c r="J11" s="132"/>
      <c r="K11" s="132"/>
      <c r="L11" s="132"/>
      <c r="M11" s="277" t="str">
        <f t="shared" si="3"/>
        <v>課税対象外</v>
      </c>
      <c r="N11" s="71" t="str">
        <f>IF(M11="課税対象外","要","不要")</f>
        <v>要</v>
      </c>
      <c r="O11" s="246">
        <f>ROUNDDOWN(J11*K11*L11,0)</f>
        <v>0</v>
      </c>
    </row>
    <row r="12" spans="1:16" s="58" customFormat="1" ht="21" customHeight="1" x14ac:dyDescent="0.2">
      <c r="A12" s="128"/>
      <c r="B12" s="129"/>
      <c r="C12" s="129"/>
      <c r="D12" s="113"/>
      <c r="E12" s="130"/>
      <c r="F12" s="156" t="s">
        <v>138</v>
      </c>
      <c r="G12" s="157"/>
      <c r="H12" s="158" t="s">
        <v>139</v>
      </c>
      <c r="I12" s="131"/>
      <c r="J12" s="132"/>
      <c r="K12" s="132"/>
      <c r="L12" s="132"/>
      <c r="M12" s="277" t="str">
        <f t="shared" si="3"/>
        <v>課税対象外</v>
      </c>
      <c r="N12" s="71" t="str">
        <f>IF(M12="課税対象外","要","不要")</f>
        <v>要</v>
      </c>
      <c r="O12" s="246">
        <f>ROUNDDOWN(J12*K12*L12,0)</f>
        <v>0</v>
      </c>
    </row>
    <row r="13" spans="1:16" s="58" customFormat="1" ht="21" customHeight="1" x14ac:dyDescent="0.2">
      <c r="A13" s="128"/>
      <c r="B13" s="129"/>
      <c r="C13" s="129"/>
      <c r="D13" s="113"/>
      <c r="E13" s="130"/>
      <c r="F13" s="156" t="s">
        <v>138</v>
      </c>
      <c r="G13" s="157"/>
      <c r="H13" s="158" t="s">
        <v>139</v>
      </c>
      <c r="I13" s="131"/>
      <c r="J13" s="132"/>
      <c r="K13" s="132"/>
      <c r="L13" s="132"/>
      <c r="M13" s="277" t="str">
        <f t="shared" si="3"/>
        <v>課税対象外</v>
      </c>
      <c r="N13" s="71" t="str">
        <f>IF(M13="課税対象外","要","不要")</f>
        <v>要</v>
      </c>
      <c r="O13" s="246">
        <f>ROUNDDOWN(J13*K13*L13,0)</f>
        <v>0</v>
      </c>
    </row>
    <row r="14" spans="1:16" s="58" customFormat="1" ht="21" customHeight="1" x14ac:dyDescent="0.2">
      <c r="A14" s="223"/>
      <c r="B14" s="224"/>
      <c r="C14" s="224"/>
      <c r="D14" s="113"/>
      <c r="E14" s="130"/>
      <c r="F14" s="156" t="s">
        <v>138</v>
      </c>
      <c r="G14" s="157"/>
      <c r="H14" s="158" t="s">
        <v>139</v>
      </c>
      <c r="I14" s="131"/>
      <c r="J14" s="132"/>
      <c r="K14" s="132"/>
      <c r="L14" s="132"/>
      <c r="M14" s="277" t="str">
        <f t="shared" si="3"/>
        <v>課税対象外</v>
      </c>
      <c r="N14" s="71" t="str">
        <f t="shared" si="4"/>
        <v>要</v>
      </c>
      <c r="O14" s="246">
        <f t="shared" si="5"/>
        <v>0</v>
      </c>
    </row>
    <row r="15" spans="1:16" s="58" customFormat="1" ht="21" customHeight="1" x14ac:dyDescent="0.2">
      <c r="A15" s="128"/>
      <c r="B15" s="129"/>
      <c r="C15" s="129"/>
      <c r="D15" s="113"/>
      <c r="E15" s="130"/>
      <c r="F15" s="156" t="s">
        <v>138</v>
      </c>
      <c r="G15" s="157"/>
      <c r="H15" s="158" t="s">
        <v>139</v>
      </c>
      <c r="I15" s="131"/>
      <c r="J15" s="132"/>
      <c r="K15" s="132"/>
      <c r="L15" s="132"/>
      <c r="M15" s="277" t="str">
        <f t="shared" si="3"/>
        <v>課税対象外</v>
      </c>
      <c r="N15" s="71" t="str">
        <f t="shared" si="4"/>
        <v>要</v>
      </c>
      <c r="O15" s="246">
        <f t="shared" si="5"/>
        <v>0</v>
      </c>
    </row>
    <row r="16" spans="1:16" s="58" customFormat="1" ht="21" customHeight="1" x14ac:dyDescent="0.2">
      <c r="A16" s="128"/>
      <c r="B16" s="129"/>
      <c r="C16" s="129"/>
      <c r="D16" s="113"/>
      <c r="E16" s="130"/>
      <c r="F16" s="156" t="s">
        <v>138</v>
      </c>
      <c r="G16" s="157"/>
      <c r="H16" s="158" t="s">
        <v>139</v>
      </c>
      <c r="I16" s="131"/>
      <c r="J16" s="132"/>
      <c r="K16" s="132"/>
      <c r="L16" s="132"/>
      <c r="M16" s="277" t="str">
        <f t="shared" si="3"/>
        <v>課税対象外</v>
      </c>
      <c r="N16" s="71" t="str">
        <f t="shared" si="4"/>
        <v>要</v>
      </c>
      <c r="O16" s="246">
        <f t="shared" si="5"/>
        <v>0</v>
      </c>
    </row>
    <row r="17" spans="1:16" s="58" customFormat="1" ht="21" customHeight="1" x14ac:dyDescent="0.2">
      <c r="A17" s="128"/>
      <c r="B17" s="129"/>
      <c r="C17" s="129"/>
      <c r="D17" s="113"/>
      <c r="E17" s="130"/>
      <c r="F17" s="156" t="s">
        <v>138</v>
      </c>
      <c r="G17" s="157"/>
      <c r="H17" s="158" t="s">
        <v>139</v>
      </c>
      <c r="I17" s="131"/>
      <c r="J17" s="132"/>
      <c r="K17" s="132"/>
      <c r="L17" s="132"/>
      <c r="M17" s="277" t="str">
        <f t="shared" si="3"/>
        <v>課税対象外</v>
      </c>
      <c r="N17" s="71" t="str">
        <f t="shared" si="1"/>
        <v>要</v>
      </c>
      <c r="O17" s="246">
        <f t="shared" si="2"/>
        <v>0</v>
      </c>
    </row>
    <row r="18" spans="1:16" s="58" customFormat="1" ht="21" customHeight="1" x14ac:dyDescent="0.2">
      <c r="A18" s="223"/>
      <c r="B18" s="224"/>
      <c r="C18" s="224"/>
      <c r="D18" s="113"/>
      <c r="E18" s="130"/>
      <c r="F18" s="156" t="s">
        <v>138</v>
      </c>
      <c r="G18" s="157"/>
      <c r="H18" s="158" t="s">
        <v>139</v>
      </c>
      <c r="I18" s="131"/>
      <c r="J18" s="132"/>
      <c r="K18" s="132"/>
      <c r="L18" s="132"/>
      <c r="M18" s="277" t="str">
        <f t="shared" si="3"/>
        <v>課税対象外</v>
      </c>
      <c r="N18" s="71" t="str">
        <f t="shared" si="1"/>
        <v>要</v>
      </c>
      <c r="O18" s="246">
        <f t="shared" si="2"/>
        <v>0</v>
      </c>
    </row>
    <row r="19" spans="1:16" s="58" customFormat="1" ht="21" customHeight="1" x14ac:dyDescent="0.2">
      <c r="A19" s="128"/>
      <c r="B19" s="129"/>
      <c r="C19" s="129"/>
      <c r="D19" s="113"/>
      <c r="E19" s="130"/>
      <c r="F19" s="156" t="s">
        <v>138</v>
      </c>
      <c r="G19" s="157"/>
      <c r="H19" s="158" t="s">
        <v>139</v>
      </c>
      <c r="I19" s="131"/>
      <c r="J19" s="132"/>
      <c r="K19" s="132"/>
      <c r="L19" s="132"/>
      <c r="M19" s="277" t="str">
        <f t="shared" si="3"/>
        <v>課税対象外</v>
      </c>
      <c r="N19" s="71" t="str">
        <f t="shared" si="1"/>
        <v>要</v>
      </c>
      <c r="O19" s="246">
        <f t="shared" si="2"/>
        <v>0</v>
      </c>
    </row>
    <row r="20" spans="1:16" s="58" customFormat="1" ht="21" customHeight="1" x14ac:dyDescent="0.2">
      <c r="A20" s="128"/>
      <c r="B20" s="129"/>
      <c r="C20" s="129"/>
      <c r="D20" s="113"/>
      <c r="E20" s="130"/>
      <c r="F20" s="156" t="s">
        <v>138</v>
      </c>
      <c r="G20" s="157"/>
      <c r="H20" s="158" t="s">
        <v>139</v>
      </c>
      <c r="I20" s="131"/>
      <c r="J20" s="132"/>
      <c r="K20" s="132"/>
      <c r="L20" s="132"/>
      <c r="M20" s="277" t="str">
        <f t="shared" si="3"/>
        <v>課税対象外</v>
      </c>
      <c r="N20" s="71" t="str">
        <f t="shared" si="1"/>
        <v>要</v>
      </c>
      <c r="O20" s="246">
        <f t="shared" si="2"/>
        <v>0</v>
      </c>
    </row>
    <row r="21" spans="1:16" s="58" customFormat="1" ht="21" customHeight="1" thickBot="1" x14ac:dyDescent="0.25">
      <c r="A21" s="128"/>
      <c r="B21" s="129"/>
      <c r="C21" s="129"/>
      <c r="D21" s="247"/>
      <c r="E21" s="248"/>
      <c r="F21" s="249" t="s">
        <v>138</v>
      </c>
      <c r="G21" s="250"/>
      <c r="H21" s="251" t="s">
        <v>139</v>
      </c>
      <c r="I21" s="252"/>
      <c r="J21" s="253"/>
      <c r="K21" s="253"/>
      <c r="L21" s="253"/>
      <c r="M21" s="278" t="str">
        <f t="shared" si="3"/>
        <v>課税対象外</v>
      </c>
      <c r="N21" s="254" t="str">
        <f t="shared" si="1"/>
        <v>要</v>
      </c>
      <c r="O21" s="255">
        <f t="shared" si="2"/>
        <v>0</v>
      </c>
    </row>
    <row r="22" spans="1:16" ht="17.25" customHeight="1" thickBot="1" x14ac:dyDescent="0.25">
      <c r="A22" s="501" t="s">
        <v>258</v>
      </c>
      <c r="B22" s="502"/>
      <c r="C22" s="502"/>
      <c r="D22" s="502"/>
      <c r="E22" s="502"/>
      <c r="F22" s="502"/>
      <c r="G22" s="502"/>
      <c r="H22" s="502"/>
      <c r="I22" s="502"/>
      <c r="J22" s="502"/>
      <c r="K22" s="502"/>
      <c r="L22" s="502"/>
      <c r="M22" s="502"/>
      <c r="N22" s="502"/>
      <c r="O22" s="45">
        <f>SUM(O4:O21)</f>
        <v>410000</v>
      </c>
    </row>
    <row r="23" spans="1:16" s="33" customFormat="1" ht="17.25" customHeight="1" x14ac:dyDescent="0.2">
      <c r="A23" s="35"/>
      <c r="B23" s="53"/>
      <c r="C23" s="35"/>
      <c r="D23" s="35"/>
      <c r="E23" s="38"/>
      <c r="F23" s="56"/>
      <c r="G23" s="38"/>
      <c r="H23" s="56"/>
      <c r="I23" s="31"/>
      <c r="J23" s="31"/>
      <c r="K23" s="35"/>
      <c r="L23" s="35"/>
      <c r="M23" s="35"/>
      <c r="N23" s="54" t="s">
        <v>259</v>
      </c>
      <c r="O23" s="28">
        <f>SUMIF(N4:N21,"要",O4:O21)</f>
        <v>250000</v>
      </c>
      <c r="P23" s="10"/>
    </row>
    <row r="24" spans="1:16" s="10" customFormat="1" ht="17.25" customHeight="1" x14ac:dyDescent="0.2">
      <c r="A24" s="11" t="s">
        <v>51</v>
      </c>
      <c r="B24" s="11"/>
      <c r="E24" s="13"/>
      <c r="F24" s="57"/>
      <c r="G24" s="13"/>
      <c r="H24" s="57"/>
      <c r="M24" s="35"/>
      <c r="N24" s="35"/>
    </row>
    <row r="25" spans="1:16" s="10" customFormat="1" ht="17.25" customHeight="1" x14ac:dyDescent="0.2">
      <c r="E25" s="13"/>
      <c r="F25" s="57"/>
      <c r="G25" s="13"/>
      <c r="H25" s="57"/>
      <c r="M25" s="35"/>
      <c r="N25" s="35"/>
    </row>
    <row r="26" spans="1:16" s="10" customFormat="1" x14ac:dyDescent="0.2">
      <c r="E26" s="13"/>
      <c r="F26" s="57"/>
      <c r="G26" s="13"/>
      <c r="H26" s="57"/>
      <c r="M26" s="35"/>
      <c r="N26" s="35"/>
    </row>
    <row r="27" spans="1:16" s="10" customFormat="1" ht="17.25" customHeight="1" x14ac:dyDescent="0.2">
      <c r="A27" s="11"/>
      <c r="B27" s="11"/>
      <c r="E27" s="13"/>
      <c r="F27" s="57"/>
      <c r="G27" s="13"/>
      <c r="H27" s="57"/>
      <c r="M27" s="14"/>
      <c r="N27" s="14"/>
    </row>
    <row r="28" spans="1:16" x14ac:dyDescent="0.2">
      <c r="M28" s="39"/>
      <c r="N28" s="39"/>
    </row>
    <row r="29" spans="1:16" x14ac:dyDescent="0.2">
      <c r="M29" s="40"/>
      <c r="N29" s="40"/>
    </row>
    <row r="30" spans="1:16" x14ac:dyDescent="0.2">
      <c r="M30" s="40"/>
      <c r="N30" s="40"/>
    </row>
    <row r="33" spans="13:14" x14ac:dyDescent="0.2">
      <c r="M33" s="10"/>
      <c r="N33" s="10"/>
    </row>
    <row r="34" spans="13:14" x14ac:dyDescent="0.2">
      <c r="M34" s="10"/>
      <c r="N34" s="10"/>
    </row>
    <row r="35" spans="13:14" x14ac:dyDescent="0.2">
      <c r="M35" s="10"/>
      <c r="N35" s="10"/>
    </row>
    <row r="36" spans="13:14" x14ac:dyDescent="0.2">
      <c r="M36" s="10"/>
      <c r="N36" s="10"/>
    </row>
    <row r="37" spans="13:14" x14ac:dyDescent="0.2">
      <c r="M37" s="10"/>
      <c r="N37" s="10"/>
    </row>
  </sheetData>
  <sheetProtection algorithmName="SHA-512" hashValue="0xwqkL7muO0Iuoz87XpCCMbLHp4p4DtExoOOqA7vBMBb0YSRfJ/e+n2S87JbPqjtCiaTc1gCqse6QcI/9MKLZw==" saltValue="sbysPqSJa6uMyCEJLMQpgg==" spinCount="100000" sheet="1" objects="1" scenarios="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8"/>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DropDown="1"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66FFFF"/>
    <pageSetUpPr fitToPage="1"/>
  </sheetPr>
  <dimension ref="A1:L41"/>
  <sheetViews>
    <sheetView workbookViewId="0">
      <selection activeCell="A5" sqref="A5"/>
    </sheetView>
  </sheetViews>
  <sheetFormatPr defaultColWidth="9" defaultRowHeight="14" x14ac:dyDescent="0.2"/>
  <cols>
    <col min="1" max="1" width="25.08984375" style="51" customWidth="1"/>
    <col min="2" max="2" width="19.08984375" style="51" customWidth="1"/>
    <col min="3" max="3" width="10.08984375" style="51" customWidth="1"/>
    <col min="4" max="4" width="8.7265625" style="51" customWidth="1"/>
    <col min="5" max="6" width="10.08984375" style="51" customWidth="1"/>
    <col min="7" max="7" width="6" style="51" customWidth="1"/>
    <col min="8" max="8" width="6" style="4" customWidth="1"/>
    <col min="9" max="9" width="4.90625" style="51" customWidth="1"/>
    <col min="10" max="10" width="12.6328125" style="2" customWidth="1"/>
    <col min="11" max="11" width="0.453125" style="2" customWidth="1"/>
    <col min="12" max="12" width="9" style="10"/>
    <col min="13" max="14" width="34" style="51" customWidth="1"/>
    <col min="15" max="16384" width="9" style="51"/>
  </cols>
  <sheetData>
    <row r="1" spans="1:12" x14ac:dyDescent="0.2">
      <c r="A1" s="51" t="s">
        <v>188</v>
      </c>
    </row>
    <row r="2" spans="1:12" ht="17.25" customHeight="1" thickBot="1" x14ac:dyDescent="0.25">
      <c r="A2" s="51" t="s">
        <v>54</v>
      </c>
      <c r="B2" s="4"/>
      <c r="C2" s="4"/>
      <c r="D2" s="4"/>
      <c r="E2" s="4"/>
      <c r="F2" s="4"/>
      <c r="G2" s="4"/>
      <c r="J2" s="3" t="s">
        <v>46</v>
      </c>
      <c r="K2" s="3"/>
    </row>
    <row r="3" spans="1:12" ht="17.25" customHeight="1" x14ac:dyDescent="0.2">
      <c r="A3" s="534" t="s">
        <v>16</v>
      </c>
      <c r="B3" s="521" t="s">
        <v>2</v>
      </c>
      <c r="C3" s="496" t="s">
        <v>109</v>
      </c>
      <c r="D3" s="496"/>
      <c r="E3" s="496"/>
      <c r="F3" s="496"/>
      <c r="G3" s="496"/>
      <c r="H3" s="536" t="s">
        <v>373</v>
      </c>
      <c r="I3" s="517" t="s">
        <v>115</v>
      </c>
      <c r="J3" s="514" t="s">
        <v>0</v>
      </c>
      <c r="K3" s="529" t="s">
        <v>229</v>
      </c>
    </row>
    <row r="4" spans="1:12" ht="35.25" customHeight="1" thickBot="1" x14ac:dyDescent="0.25">
      <c r="A4" s="535"/>
      <c r="B4" s="522"/>
      <c r="C4" s="267" t="s">
        <v>266</v>
      </c>
      <c r="D4" s="268" t="s">
        <v>267</v>
      </c>
      <c r="E4" s="150" t="s">
        <v>261</v>
      </c>
      <c r="F4" s="150" t="s">
        <v>231</v>
      </c>
      <c r="G4" s="283" t="s">
        <v>371</v>
      </c>
      <c r="H4" s="537"/>
      <c r="I4" s="518"/>
      <c r="J4" s="515"/>
      <c r="K4" s="530"/>
      <c r="L4" s="11"/>
    </row>
    <row r="5" spans="1:12" ht="17.25" customHeight="1" x14ac:dyDescent="0.2">
      <c r="A5" s="117" t="s">
        <v>55</v>
      </c>
      <c r="B5" s="118" t="s">
        <v>211</v>
      </c>
      <c r="C5" s="290">
        <v>310286</v>
      </c>
      <c r="D5" s="290">
        <v>9</v>
      </c>
      <c r="E5" s="290">
        <v>75000</v>
      </c>
      <c r="F5" s="290">
        <v>450000</v>
      </c>
      <c r="G5" s="290">
        <v>100</v>
      </c>
      <c r="H5" s="286" t="s">
        <v>112</v>
      </c>
      <c r="I5" s="64" t="str">
        <f t="shared" ref="I5:I25" si="0">IF(H5="派遣","不要","要")</f>
        <v>要</v>
      </c>
      <c r="J5" s="65">
        <f>ROUNDDOWN((C5*D5+E5+F5)*G5%,0)</f>
        <v>3317574</v>
      </c>
      <c r="K5" s="65">
        <f>IF(I5="要",E5*G5%)</f>
        <v>75000</v>
      </c>
      <c r="L5" s="11"/>
    </row>
    <row r="6" spans="1:12" s="19" customFormat="1" ht="17.25" customHeight="1" x14ac:dyDescent="0.2">
      <c r="A6" s="134" t="s">
        <v>55</v>
      </c>
      <c r="B6" s="121" t="s">
        <v>212</v>
      </c>
      <c r="C6" s="291">
        <v>295600</v>
      </c>
      <c r="D6" s="291">
        <v>12</v>
      </c>
      <c r="E6" s="291">
        <v>30000</v>
      </c>
      <c r="F6" s="291">
        <v>0</v>
      </c>
      <c r="G6" s="291">
        <v>50</v>
      </c>
      <c r="H6" s="287" t="s">
        <v>112</v>
      </c>
      <c r="I6" s="66" t="str">
        <f t="shared" si="0"/>
        <v>要</v>
      </c>
      <c r="J6" s="65">
        <f t="shared" ref="J6:J25" si="1">ROUNDDOWN((C6*D6+E6+F6)*G6%,0)</f>
        <v>1788600</v>
      </c>
      <c r="K6" s="65">
        <f>IF(I6="要",E6*G6%)</f>
        <v>15000</v>
      </c>
      <c r="L6" s="20"/>
    </row>
    <row r="7" spans="1:12" s="18" customFormat="1" ht="17.25" customHeight="1" x14ac:dyDescent="0.2">
      <c r="A7" s="120" t="s">
        <v>114</v>
      </c>
      <c r="B7" s="121" t="s">
        <v>135</v>
      </c>
      <c r="C7" s="291">
        <v>250000</v>
      </c>
      <c r="D7" s="291">
        <v>12</v>
      </c>
      <c r="E7" s="291">
        <v>0</v>
      </c>
      <c r="F7" s="291">
        <v>0</v>
      </c>
      <c r="G7" s="291">
        <v>100</v>
      </c>
      <c r="H7" s="287" t="s">
        <v>113</v>
      </c>
      <c r="I7" s="66" t="str">
        <f t="shared" si="0"/>
        <v>不要</v>
      </c>
      <c r="J7" s="65">
        <f t="shared" si="1"/>
        <v>3000000</v>
      </c>
      <c r="K7" s="65" t="b">
        <f t="shared" ref="K7:K25" si="2">IF(I7="要",E7*G7%)</f>
        <v>0</v>
      </c>
      <c r="L7" s="19"/>
    </row>
    <row r="8" spans="1:12" s="18" customFormat="1" ht="17.25" customHeight="1" x14ac:dyDescent="0.2">
      <c r="A8" s="120" t="s">
        <v>114</v>
      </c>
      <c r="B8" s="121" t="s">
        <v>136</v>
      </c>
      <c r="C8" s="291">
        <v>150000</v>
      </c>
      <c r="D8" s="291">
        <v>12</v>
      </c>
      <c r="E8" s="291">
        <v>110000</v>
      </c>
      <c r="F8" s="291">
        <v>0</v>
      </c>
      <c r="G8" s="291">
        <v>30</v>
      </c>
      <c r="H8" s="287" t="s">
        <v>113</v>
      </c>
      <c r="I8" s="66" t="str">
        <f t="shared" si="0"/>
        <v>不要</v>
      </c>
      <c r="J8" s="65">
        <f t="shared" si="1"/>
        <v>573000</v>
      </c>
      <c r="K8" s="65" t="b">
        <f t="shared" si="2"/>
        <v>0</v>
      </c>
      <c r="L8" s="19"/>
    </row>
    <row r="9" spans="1:12" s="18" customFormat="1" ht="17.25" customHeight="1" x14ac:dyDescent="0.2">
      <c r="A9" s="120"/>
      <c r="B9" s="121"/>
      <c r="C9" s="291"/>
      <c r="D9" s="291"/>
      <c r="E9" s="291"/>
      <c r="F9" s="291"/>
      <c r="G9" s="291"/>
      <c r="H9" s="287"/>
      <c r="I9" s="67" t="str">
        <f t="shared" si="0"/>
        <v>要</v>
      </c>
      <c r="J9" s="65">
        <f t="shared" si="1"/>
        <v>0</v>
      </c>
      <c r="K9" s="65">
        <f t="shared" si="2"/>
        <v>0</v>
      </c>
      <c r="L9" s="19"/>
    </row>
    <row r="10" spans="1:12" s="18" customFormat="1" ht="17.25" customHeight="1" x14ac:dyDescent="0.2">
      <c r="A10" s="120"/>
      <c r="B10" s="121"/>
      <c r="C10" s="291"/>
      <c r="D10" s="291"/>
      <c r="E10" s="291"/>
      <c r="F10" s="291"/>
      <c r="G10" s="291"/>
      <c r="H10" s="287"/>
      <c r="I10" s="67" t="str">
        <f t="shared" ref="I10:I15" si="3">IF(H10="派遣","不要","要")</f>
        <v>要</v>
      </c>
      <c r="J10" s="65">
        <f t="shared" ref="J10:J15" si="4">ROUNDDOWN((C10*D10+E10+F10)*G10%,0)</f>
        <v>0</v>
      </c>
      <c r="K10" s="65">
        <f t="shared" ref="K10:K15" si="5">IF(I10="要",E10*G10%)</f>
        <v>0</v>
      </c>
      <c r="L10" s="19"/>
    </row>
    <row r="11" spans="1:12" s="18" customFormat="1" ht="17.25" customHeight="1" x14ac:dyDescent="0.2">
      <c r="A11" s="120"/>
      <c r="B11" s="121"/>
      <c r="C11" s="291"/>
      <c r="D11" s="291"/>
      <c r="E11" s="291"/>
      <c r="F11" s="291"/>
      <c r="G11" s="291"/>
      <c r="H11" s="287"/>
      <c r="I11" s="67" t="str">
        <f t="shared" si="3"/>
        <v>要</v>
      </c>
      <c r="J11" s="65">
        <f t="shared" si="4"/>
        <v>0</v>
      </c>
      <c r="K11" s="65">
        <f t="shared" si="5"/>
        <v>0</v>
      </c>
      <c r="L11" s="19"/>
    </row>
    <row r="12" spans="1:12" s="18" customFormat="1" ht="17.25" customHeight="1" x14ac:dyDescent="0.2">
      <c r="A12" s="120"/>
      <c r="B12" s="121"/>
      <c r="C12" s="291"/>
      <c r="D12" s="291"/>
      <c r="E12" s="291"/>
      <c r="F12" s="291"/>
      <c r="G12" s="291"/>
      <c r="H12" s="287"/>
      <c r="I12" s="67" t="str">
        <f t="shared" si="3"/>
        <v>要</v>
      </c>
      <c r="J12" s="65">
        <f t="shared" si="4"/>
        <v>0</v>
      </c>
      <c r="K12" s="65">
        <f t="shared" si="5"/>
        <v>0</v>
      </c>
      <c r="L12" s="19"/>
    </row>
    <row r="13" spans="1:12" s="18" customFormat="1" ht="17.25" customHeight="1" x14ac:dyDescent="0.2">
      <c r="A13" s="137"/>
      <c r="B13" s="95"/>
      <c r="C13" s="292"/>
      <c r="D13" s="292"/>
      <c r="E13" s="292"/>
      <c r="F13" s="292"/>
      <c r="G13" s="292"/>
      <c r="H13" s="288"/>
      <c r="I13" s="67" t="str">
        <f t="shared" si="3"/>
        <v>要</v>
      </c>
      <c r="J13" s="65">
        <f t="shared" si="4"/>
        <v>0</v>
      </c>
      <c r="K13" s="65">
        <f t="shared" si="5"/>
        <v>0</v>
      </c>
      <c r="L13" s="19"/>
    </row>
    <row r="14" spans="1:12" s="18" customFormat="1" ht="17.25" customHeight="1" x14ac:dyDescent="0.2">
      <c r="A14" s="137"/>
      <c r="B14" s="95"/>
      <c r="C14" s="292"/>
      <c r="D14" s="292"/>
      <c r="E14" s="292"/>
      <c r="F14" s="292"/>
      <c r="G14" s="292"/>
      <c r="H14" s="288"/>
      <c r="I14" s="67" t="str">
        <f t="shared" si="3"/>
        <v>要</v>
      </c>
      <c r="J14" s="65">
        <f t="shared" si="4"/>
        <v>0</v>
      </c>
      <c r="K14" s="65">
        <f t="shared" si="5"/>
        <v>0</v>
      </c>
      <c r="L14" s="19"/>
    </row>
    <row r="15" spans="1:12" s="18" customFormat="1" ht="17.25" customHeight="1" x14ac:dyDescent="0.2">
      <c r="A15" s="137"/>
      <c r="B15" s="95"/>
      <c r="C15" s="292"/>
      <c r="D15" s="292"/>
      <c r="E15" s="292"/>
      <c r="F15" s="292"/>
      <c r="G15" s="292"/>
      <c r="H15" s="288"/>
      <c r="I15" s="67" t="str">
        <f t="shared" si="3"/>
        <v>要</v>
      </c>
      <c r="J15" s="65">
        <f t="shared" si="4"/>
        <v>0</v>
      </c>
      <c r="K15" s="65">
        <f t="shared" si="5"/>
        <v>0</v>
      </c>
      <c r="L15" s="19"/>
    </row>
    <row r="16" spans="1:12" s="18" customFormat="1" ht="17.25" customHeight="1" x14ac:dyDescent="0.2">
      <c r="A16" s="120"/>
      <c r="B16" s="121"/>
      <c r="C16" s="291"/>
      <c r="D16" s="291"/>
      <c r="E16" s="291"/>
      <c r="F16" s="291"/>
      <c r="G16" s="291"/>
      <c r="H16" s="287"/>
      <c r="I16" s="67" t="str">
        <f t="shared" si="0"/>
        <v>要</v>
      </c>
      <c r="J16" s="65">
        <f t="shared" si="1"/>
        <v>0</v>
      </c>
      <c r="K16" s="65">
        <f t="shared" si="2"/>
        <v>0</v>
      </c>
      <c r="L16" s="19"/>
    </row>
    <row r="17" spans="1:12" s="18" customFormat="1" ht="17.25" customHeight="1" x14ac:dyDescent="0.2">
      <c r="A17" s="120"/>
      <c r="B17" s="121"/>
      <c r="C17" s="291"/>
      <c r="D17" s="291"/>
      <c r="E17" s="291"/>
      <c r="F17" s="291"/>
      <c r="G17" s="291"/>
      <c r="H17" s="287"/>
      <c r="I17" s="67" t="str">
        <f t="shared" si="0"/>
        <v>要</v>
      </c>
      <c r="J17" s="65">
        <f t="shared" si="1"/>
        <v>0</v>
      </c>
      <c r="K17" s="65">
        <f t="shared" si="2"/>
        <v>0</v>
      </c>
      <c r="L17" s="19"/>
    </row>
    <row r="18" spans="1:12" s="18" customFormat="1" ht="17.25" customHeight="1" x14ac:dyDescent="0.2">
      <c r="A18" s="120"/>
      <c r="B18" s="121"/>
      <c r="C18" s="291"/>
      <c r="D18" s="291"/>
      <c r="E18" s="291"/>
      <c r="F18" s="291"/>
      <c r="G18" s="291"/>
      <c r="H18" s="287"/>
      <c r="I18" s="67" t="str">
        <f>IF(H18="派遣","不要","要")</f>
        <v>要</v>
      </c>
      <c r="J18" s="65">
        <f>ROUNDDOWN((C18*D18+E18+F18)*G18%,0)</f>
        <v>0</v>
      </c>
      <c r="K18" s="65">
        <f>IF(I18="要",E18*G18%)</f>
        <v>0</v>
      </c>
      <c r="L18" s="19"/>
    </row>
    <row r="19" spans="1:12" s="18" customFormat="1" ht="17.25" customHeight="1" x14ac:dyDescent="0.2">
      <c r="A19" s="120"/>
      <c r="B19" s="121"/>
      <c r="C19" s="291"/>
      <c r="D19" s="291"/>
      <c r="E19" s="291"/>
      <c r="F19" s="291"/>
      <c r="G19" s="291"/>
      <c r="H19" s="287"/>
      <c r="I19" s="67" t="str">
        <f>IF(H19="派遣","不要","要")</f>
        <v>要</v>
      </c>
      <c r="J19" s="65">
        <f>ROUNDDOWN((C19*D19+E19+F19)*G19%,0)</f>
        <v>0</v>
      </c>
      <c r="K19" s="65">
        <f>IF(I19="要",E19*G19%)</f>
        <v>0</v>
      </c>
      <c r="L19" s="19"/>
    </row>
    <row r="20" spans="1:12" s="18" customFormat="1" ht="17.25" customHeight="1" x14ac:dyDescent="0.2">
      <c r="A20" s="120"/>
      <c r="B20" s="121"/>
      <c r="C20" s="291"/>
      <c r="D20" s="291"/>
      <c r="E20" s="291"/>
      <c r="F20" s="291"/>
      <c r="G20" s="291"/>
      <c r="H20" s="287"/>
      <c r="I20" s="67" t="str">
        <f t="shared" si="0"/>
        <v>要</v>
      </c>
      <c r="J20" s="65">
        <f t="shared" si="1"/>
        <v>0</v>
      </c>
      <c r="K20" s="65">
        <f t="shared" si="2"/>
        <v>0</v>
      </c>
      <c r="L20" s="19"/>
    </row>
    <row r="21" spans="1:12" s="18" customFormat="1" ht="17.25" customHeight="1" x14ac:dyDescent="0.2">
      <c r="A21" s="120"/>
      <c r="B21" s="121"/>
      <c r="C21" s="291"/>
      <c r="D21" s="291"/>
      <c r="E21" s="291"/>
      <c r="F21" s="291"/>
      <c r="G21" s="291"/>
      <c r="H21" s="287"/>
      <c r="I21" s="67" t="str">
        <f t="shared" si="0"/>
        <v>要</v>
      </c>
      <c r="J21" s="65">
        <f t="shared" si="1"/>
        <v>0</v>
      </c>
      <c r="K21" s="65">
        <f t="shared" si="2"/>
        <v>0</v>
      </c>
      <c r="L21" s="19"/>
    </row>
    <row r="22" spans="1:12" s="18" customFormat="1" ht="17.25" customHeight="1" x14ac:dyDescent="0.2">
      <c r="A22" s="137"/>
      <c r="B22" s="95"/>
      <c r="C22" s="292"/>
      <c r="D22" s="292"/>
      <c r="E22" s="292"/>
      <c r="F22" s="292"/>
      <c r="G22" s="292"/>
      <c r="H22" s="288"/>
      <c r="I22" s="67" t="str">
        <f t="shared" si="0"/>
        <v>要</v>
      </c>
      <c r="J22" s="65">
        <f t="shared" si="1"/>
        <v>0</v>
      </c>
      <c r="K22" s="65">
        <f t="shared" si="2"/>
        <v>0</v>
      </c>
      <c r="L22" s="19"/>
    </row>
    <row r="23" spans="1:12" s="18" customFormat="1" ht="17.25" customHeight="1" x14ac:dyDescent="0.2">
      <c r="A23" s="137"/>
      <c r="B23" s="95"/>
      <c r="C23" s="292"/>
      <c r="D23" s="292"/>
      <c r="E23" s="292"/>
      <c r="F23" s="292"/>
      <c r="G23" s="292"/>
      <c r="H23" s="288"/>
      <c r="I23" s="67" t="str">
        <f t="shared" si="0"/>
        <v>要</v>
      </c>
      <c r="J23" s="65">
        <f t="shared" si="1"/>
        <v>0</v>
      </c>
      <c r="K23" s="65">
        <f t="shared" si="2"/>
        <v>0</v>
      </c>
      <c r="L23" s="19"/>
    </row>
    <row r="24" spans="1:12" s="18" customFormat="1" ht="17.25" customHeight="1" x14ac:dyDescent="0.2">
      <c r="A24" s="137"/>
      <c r="B24" s="95"/>
      <c r="C24" s="292"/>
      <c r="D24" s="292"/>
      <c r="E24" s="292"/>
      <c r="F24" s="292"/>
      <c r="G24" s="292"/>
      <c r="H24" s="288"/>
      <c r="I24" s="67" t="str">
        <f t="shared" si="0"/>
        <v>要</v>
      </c>
      <c r="J24" s="65">
        <f t="shared" si="1"/>
        <v>0</v>
      </c>
      <c r="K24" s="65">
        <f t="shared" si="2"/>
        <v>0</v>
      </c>
      <c r="L24" s="19"/>
    </row>
    <row r="25" spans="1:12" s="18" customFormat="1" ht="17.25" customHeight="1" thickBot="1" x14ac:dyDescent="0.25">
      <c r="A25" s="138"/>
      <c r="B25" s="99"/>
      <c r="C25" s="293"/>
      <c r="D25" s="293"/>
      <c r="E25" s="293"/>
      <c r="F25" s="293"/>
      <c r="G25" s="293"/>
      <c r="H25" s="289"/>
      <c r="I25" s="70" t="str">
        <f t="shared" si="0"/>
        <v>要</v>
      </c>
      <c r="J25" s="221">
        <f t="shared" si="1"/>
        <v>0</v>
      </c>
      <c r="K25" s="65">
        <f t="shared" si="2"/>
        <v>0</v>
      </c>
      <c r="L25" s="19"/>
    </row>
    <row r="26" spans="1:12" ht="17.25" customHeight="1" thickTop="1" thickBot="1" x14ac:dyDescent="0.25">
      <c r="A26" s="531" t="s">
        <v>258</v>
      </c>
      <c r="B26" s="532"/>
      <c r="C26" s="532"/>
      <c r="D26" s="532"/>
      <c r="E26" s="532"/>
      <c r="F26" s="532"/>
      <c r="G26" s="532"/>
      <c r="H26" s="532"/>
      <c r="I26" s="533"/>
      <c r="J26" s="227">
        <f>SUM(J5:J25)</f>
        <v>8679174</v>
      </c>
      <c r="K26" s="44">
        <f>SUM(K5:K25)</f>
        <v>90000</v>
      </c>
    </row>
    <row r="27" spans="1:12" ht="17.25" customHeight="1" x14ac:dyDescent="0.2">
      <c r="A27" s="53"/>
      <c r="B27" s="53"/>
      <c r="C27" s="53"/>
      <c r="D27" s="53"/>
      <c r="E27" s="53"/>
      <c r="F27" s="53"/>
      <c r="G27" s="31"/>
      <c r="H27" s="53"/>
      <c r="I27" s="60" t="s">
        <v>260</v>
      </c>
      <c r="J27" s="62">
        <f>SUMIF(I5:I25,"要",J5:J25)</f>
        <v>5106174</v>
      </c>
      <c r="K27" s="62"/>
    </row>
    <row r="28" spans="1:12" s="10" customFormat="1" ht="16.5" customHeight="1" x14ac:dyDescent="0.2">
      <c r="H28" s="13"/>
      <c r="I28" s="60" t="s">
        <v>154</v>
      </c>
      <c r="J28" s="62">
        <f>K26</f>
        <v>90000</v>
      </c>
      <c r="K28" s="62"/>
    </row>
    <row r="29" spans="1:12" s="10" customFormat="1" ht="16.5" customHeight="1" x14ac:dyDescent="0.2">
      <c r="A29" s="14"/>
      <c r="F29" s="53"/>
      <c r="G29" s="31"/>
      <c r="H29" s="53"/>
      <c r="I29" s="54" t="s">
        <v>262</v>
      </c>
      <c r="J29" s="61">
        <f>J27-J28</f>
        <v>5016174</v>
      </c>
      <c r="K29" s="61"/>
    </row>
    <row r="30" spans="1:12" s="10" customFormat="1" ht="16.5" customHeight="1" x14ac:dyDescent="0.2">
      <c r="A30" s="11" t="s">
        <v>51</v>
      </c>
      <c r="H30" s="15"/>
      <c r="I30" s="53"/>
      <c r="J30" s="12"/>
      <c r="K30" s="12"/>
    </row>
    <row r="31" spans="1:12" s="10" customFormat="1" ht="16.5" customHeight="1" x14ac:dyDescent="0.2">
      <c r="B31" s="14"/>
      <c r="C31" s="14"/>
      <c r="D31" s="14"/>
      <c r="E31" s="14"/>
      <c r="F31" s="14"/>
      <c r="G31" s="14"/>
      <c r="H31" s="15"/>
      <c r="I31" s="14"/>
      <c r="J31" s="12"/>
      <c r="K31" s="12"/>
    </row>
    <row r="32" spans="1:12" s="10" customFormat="1" ht="17.25" customHeight="1" x14ac:dyDescent="0.2">
      <c r="A32" s="11"/>
      <c r="H32" s="17"/>
      <c r="I32" s="39"/>
    </row>
    <row r="33" spans="1:9" ht="16.5" customHeight="1" x14ac:dyDescent="0.2">
      <c r="I33" s="40"/>
    </row>
    <row r="34" spans="1:9" ht="16.5" customHeight="1" x14ac:dyDescent="0.2">
      <c r="I34" s="40"/>
    </row>
    <row r="35" spans="1:9" ht="16.5" customHeight="1" x14ac:dyDescent="0.2"/>
    <row r="36" spans="1:9" ht="16.5" customHeight="1" x14ac:dyDescent="0.2"/>
    <row r="37" spans="1:9" ht="16.5" customHeight="1" x14ac:dyDescent="0.2">
      <c r="A37" s="6"/>
      <c r="I37" s="10"/>
    </row>
    <row r="38" spans="1:9" ht="16.5" customHeight="1" x14ac:dyDescent="0.2">
      <c r="A38" s="6"/>
      <c r="I38" s="10"/>
    </row>
    <row r="39" spans="1:9" ht="16.5" customHeight="1" x14ac:dyDescent="0.2">
      <c r="A39" s="6"/>
      <c r="I39" s="10"/>
    </row>
    <row r="40" spans="1:9" ht="16.5" customHeight="1" x14ac:dyDescent="0.2">
      <c r="A40" s="6"/>
      <c r="I40" s="10"/>
    </row>
    <row r="41" spans="1:9" x14ac:dyDescent="0.2">
      <c r="I41" s="10"/>
    </row>
  </sheetData>
  <sheetProtection algorithmName="SHA-512" hashValue="YECB52oZlaNPgtfh1PWyaLYcMDY5cnrY0MtWOjWgxpnbL/Nn863XT6fIE7HLqvNk1ixPAd+Dz/FlGYeuwL6bxA==" saltValue="AroJDlgB58xgCblLaGrsXQ==" spinCount="100000" sheet="1" formatCells="0" formatColumns="0" formatRows="0"/>
  <protectedRanges>
    <protectedRange sqref="A5:H25" name="範囲1"/>
  </protectedRanges>
  <dataConsolidate/>
  <mergeCells count="8">
    <mergeCell ref="K3:K4"/>
    <mergeCell ref="A26:I26"/>
    <mergeCell ref="A3:A4"/>
    <mergeCell ref="B3:B4"/>
    <mergeCell ref="C3:G3"/>
    <mergeCell ref="H3:H4"/>
    <mergeCell ref="I3:I4"/>
    <mergeCell ref="J3:J4"/>
  </mergeCells>
  <phoneticPr fontId="18"/>
  <dataValidations count="3">
    <dataValidation type="list" allowBlank="1" showInputMessage="1" showErrorMessage="1" sqref="I32" xr:uid="{00000000-0002-0000-0600-000000000000}">
      <formula1>"要,不要"</formula1>
    </dataValidation>
    <dataValidation type="list" allowBlank="1" showInputMessage="1" showErrorMessage="1" sqref="H5:H25" xr:uid="{00000000-0002-0000-0600-000001000000}">
      <formula1>"直雇用,派遣"</formula1>
    </dataValidation>
    <dataValidation type="list" allowBlank="1" showDropDown="1" showInputMessage="1" showErrorMessage="1" sqref="I5:I25" xr:uid="{00000000-0002-0000-06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K41"/>
  <sheetViews>
    <sheetView workbookViewId="0">
      <selection activeCell="A5" sqref="A5"/>
    </sheetView>
  </sheetViews>
  <sheetFormatPr defaultColWidth="9" defaultRowHeight="14" x14ac:dyDescent="0.2"/>
  <cols>
    <col min="1" max="1" width="25.08984375" style="51" customWidth="1"/>
    <col min="2" max="2" width="19.08984375" style="51" customWidth="1"/>
    <col min="3" max="6" width="10.08984375" style="51" customWidth="1"/>
    <col min="7" max="7" width="10.08984375" style="51" hidden="1" customWidth="1"/>
    <col min="8" max="8" width="6.453125" style="4" customWidth="1"/>
    <col min="9" max="9" width="4.90625" style="51" customWidth="1"/>
    <col min="10" max="10" width="20" style="2" customWidth="1"/>
    <col min="11" max="11" width="9" style="10"/>
    <col min="12" max="13" width="34" style="51" customWidth="1"/>
    <col min="14" max="16384" width="9" style="51"/>
  </cols>
  <sheetData>
    <row r="1" spans="1:11" x14ac:dyDescent="0.2">
      <c r="A1" s="51" t="s">
        <v>188</v>
      </c>
    </row>
    <row r="2" spans="1:11" ht="17.25" customHeight="1" thickBot="1" x14ac:dyDescent="0.25">
      <c r="A2" s="51" t="s">
        <v>54</v>
      </c>
      <c r="B2" s="4"/>
      <c r="C2" s="4"/>
      <c r="D2" s="4"/>
      <c r="E2" s="4"/>
      <c r="F2" s="4"/>
      <c r="G2" s="4"/>
      <c r="J2" s="3" t="s">
        <v>46</v>
      </c>
    </row>
    <row r="3" spans="1:11" ht="17.25" customHeight="1" x14ac:dyDescent="0.2">
      <c r="A3" s="534" t="s">
        <v>16</v>
      </c>
      <c r="B3" s="521" t="s">
        <v>2</v>
      </c>
      <c r="C3" s="496" t="s">
        <v>109</v>
      </c>
      <c r="D3" s="496"/>
      <c r="E3" s="496"/>
      <c r="F3" s="496"/>
      <c r="G3" s="496"/>
      <c r="H3" s="536" t="s">
        <v>121</v>
      </c>
      <c r="I3" s="517" t="s">
        <v>115</v>
      </c>
      <c r="J3" s="514" t="s">
        <v>0</v>
      </c>
    </row>
    <row r="4" spans="1:11" ht="17.25" customHeight="1" thickBot="1" x14ac:dyDescent="0.25">
      <c r="A4" s="535"/>
      <c r="B4" s="522"/>
      <c r="C4" s="217" t="s">
        <v>239</v>
      </c>
      <c r="D4" s="214" t="s">
        <v>236</v>
      </c>
      <c r="E4" s="213" t="s">
        <v>240</v>
      </c>
      <c r="F4" s="212" t="s">
        <v>241</v>
      </c>
      <c r="G4" s="210"/>
      <c r="H4" s="537"/>
      <c r="I4" s="518"/>
      <c r="J4" s="515"/>
      <c r="K4" s="11"/>
    </row>
    <row r="5" spans="1:11" ht="17.25" customHeight="1" x14ac:dyDescent="0.2">
      <c r="A5" s="117" t="s">
        <v>251</v>
      </c>
      <c r="B5" s="118" t="s">
        <v>211</v>
      </c>
      <c r="C5" s="218">
        <v>4300</v>
      </c>
      <c r="D5" s="215">
        <v>500</v>
      </c>
      <c r="E5" s="218"/>
      <c r="F5" s="215"/>
      <c r="G5" s="228"/>
      <c r="H5" s="133" t="s">
        <v>112</v>
      </c>
      <c r="I5" s="225" t="str">
        <f>IF(H5="税込","不要","要")</f>
        <v>要</v>
      </c>
      <c r="J5" s="65">
        <f>(C5*D5)+(E5*F5)</f>
        <v>2150000</v>
      </c>
      <c r="K5" s="11"/>
    </row>
    <row r="6" spans="1:11" s="19" customFormat="1" ht="17.25" customHeight="1" x14ac:dyDescent="0.2">
      <c r="A6" s="120" t="s">
        <v>114</v>
      </c>
      <c r="B6" s="121" t="s">
        <v>237</v>
      </c>
      <c r="C6" s="219">
        <v>1660</v>
      </c>
      <c r="D6" s="216">
        <v>200</v>
      </c>
      <c r="E6" s="219"/>
      <c r="F6" s="216"/>
      <c r="G6" s="220"/>
      <c r="H6" s="136" t="s">
        <v>250</v>
      </c>
      <c r="I6" s="67" t="str">
        <f>IF(H6="税込","不要","要")</f>
        <v>不要</v>
      </c>
      <c r="J6" s="65">
        <f t="shared" ref="J6:J20" si="0">(C6*D6)+(E6*F6)</f>
        <v>332000</v>
      </c>
      <c r="K6" s="20"/>
    </row>
    <row r="7" spans="1:11" s="18" customFormat="1" ht="17.25" customHeight="1" x14ac:dyDescent="0.2">
      <c r="A7" s="134" t="s">
        <v>251</v>
      </c>
      <c r="B7" s="121" t="s">
        <v>212</v>
      </c>
      <c r="C7" s="219"/>
      <c r="D7" s="216"/>
      <c r="E7" s="219">
        <v>301340</v>
      </c>
      <c r="F7" s="216">
        <v>12</v>
      </c>
      <c r="G7" s="220"/>
      <c r="H7" s="136" t="s">
        <v>112</v>
      </c>
      <c r="I7" s="67" t="str">
        <f>IF(H7="税込","不要","要")</f>
        <v>要</v>
      </c>
      <c r="J7" s="65">
        <f t="shared" si="0"/>
        <v>3616080</v>
      </c>
      <c r="K7" s="19"/>
    </row>
    <row r="8" spans="1:11" s="18" customFormat="1" ht="17.25" customHeight="1" x14ac:dyDescent="0.2">
      <c r="A8" s="120" t="s">
        <v>114</v>
      </c>
      <c r="B8" s="121" t="s">
        <v>238</v>
      </c>
      <c r="C8" s="219"/>
      <c r="D8" s="216"/>
      <c r="E8" s="219">
        <v>254980</v>
      </c>
      <c r="F8" s="216">
        <v>3</v>
      </c>
      <c r="G8" s="220"/>
      <c r="H8" s="136" t="s">
        <v>250</v>
      </c>
      <c r="I8" s="67" t="str">
        <f>IF(H8="税込","不要","要")</f>
        <v>不要</v>
      </c>
      <c r="J8" s="65">
        <f t="shared" si="0"/>
        <v>764940</v>
      </c>
      <c r="K8" s="19"/>
    </row>
    <row r="9" spans="1:11" s="18" customFormat="1" ht="17.25" customHeight="1" x14ac:dyDescent="0.2">
      <c r="A9" s="120"/>
      <c r="B9" s="121"/>
      <c r="C9" s="219"/>
      <c r="D9" s="216"/>
      <c r="E9" s="219"/>
      <c r="F9" s="216"/>
      <c r="G9" s="220"/>
      <c r="H9" s="136"/>
      <c r="I9" s="67" t="str">
        <f>IF(H9="税込","不要","要")</f>
        <v>要</v>
      </c>
      <c r="J9" s="65">
        <f t="shared" si="0"/>
        <v>0</v>
      </c>
      <c r="K9" s="19"/>
    </row>
    <row r="10" spans="1:11" s="18" customFormat="1" ht="17.25" customHeight="1" x14ac:dyDescent="0.2">
      <c r="A10" s="120"/>
      <c r="B10" s="121"/>
      <c r="C10" s="219"/>
      <c r="D10" s="216"/>
      <c r="E10" s="219"/>
      <c r="F10" s="216"/>
      <c r="G10" s="220"/>
      <c r="H10" s="136"/>
      <c r="I10" s="67" t="str">
        <f t="shared" ref="I10:I17" si="1">IF(H10="税込","不要","要")</f>
        <v>要</v>
      </c>
      <c r="J10" s="65">
        <f t="shared" ref="J10:J17" si="2">(C10*D10)+(E10*F10)</f>
        <v>0</v>
      </c>
      <c r="K10" s="19"/>
    </row>
    <row r="11" spans="1:11" s="18" customFormat="1" ht="17.25" customHeight="1" x14ac:dyDescent="0.2">
      <c r="A11" s="120"/>
      <c r="B11" s="121"/>
      <c r="C11" s="219"/>
      <c r="D11" s="216"/>
      <c r="E11" s="219"/>
      <c r="F11" s="216"/>
      <c r="G11" s="220"/>
      <c r="H11" s="136"/>
      <c r="I11" s="67" t="str">
        <f t="shared" si="1"/>
        <v>要</v>
      </c>
      <c r="J11" s="65">
        <f>(C11*D11)+(E11*F11)</f>
        <v>0</v>
      </c>
      <c r="K11" s="19"/>
    </row>
    <row r="12" spans="1:11" s="18" customFormat="1" ht="17.25" customHeight="1" x14ac:dyDescent="0.2">
      <c r="A12" s="120"/>
      <c r="B12" s="121"/>
      <c r="C12" s="219"/>
      <c r="D12" s="216"/>
      <c r="E12" s="219"/>
      <c r="F12" s="216"/>
      <c r="G12" s="220"/>
      <c r="H12" s="136"/>
      <c r="I12" s="67" t="str">
        <f>IF(H12="税込","不要","要")</f>
        <v>要</v>
      </c>
      <c r="J12" s="65">
        <f>(C12*D12)+(E12*F12)</f>
        <v>0</v>
      </c>
      <c r="K12" s="19"/>
    </row>
    <row r="13" spans="1:11" s="18" customFormat="1" ht="17.25" customHeight="1" x14ac:dyDescent="0.2">
      <c r="A13" s="120"/>
      <c r="B13" s="121"/>
      <c r="C13" s="219"/>
      <c r="D13" s="216"/>
      <c r="E13" s="219"/>
      <c r="F13" s="216"/>
      <c r="G13" s="220"/>
      <c r="H13" s="136"/>
      <c r="I13" s="67" t="str">
        <f>IF(H13="税込","不要","要")</f>
        <v>要</v>
      </c>
      <c r="J13" s="65">
        <f>(C13*D13)+(E13*F13)</f>
        <v>0</v>
      </c>
      <c r="K13" s="19"/>
    </row>
    <row r="14" spans="1:11" s="18" customFormat="1" ht="17.25" customHeight="1" x14ac:dyDescent="0.2">
      <c r="A14" s="120"/>
      <c r="B14" s="121"/>
      <c r="C14" s="219"/>
      <c r="D14" s="216"/>
      <c r="E14" s="219"/>
      <c r="F14" s="216"/>
      <c r="G14" s="220"/>
      <c r="H14" s="136"/>
      <c r="I14" s="67" t="str">
        <f>IF(H14="税込","不要","要")</f>
        <v>要</v>
      </c>
      <c r="J14" s="65">
        <f>(C14*D14)+(E14*F14)</f>
        <v>0</v>
      </c>
      <c r="K14" s="19"/>
    </row>
    <row r="15" spans="1:11" s="18" customFormat="1" ht="17.25" customHeight="1" x14ac:dyDescent="0.2">
      <c r="A15" s="120"/>
      <c r="B15" s="121"/>
      <c r="C15" s="219"/>
      <c r="D15" s="216"/>
      <c r="E15" s="219"/>
      <c r="F15" s="216"/>
      <c r="G15" s="220"/>
      <c r="H15" s="136"/>
      <c r="I15" s="67" t="str">
        <f t="shared" si="1"/>
        <v>要</v>
      </c>
      <c r="J15" s="65">
        <f t="shared" si="2"/>
        <v>0</v>
      </c>
      <c r="K15" s="19"/>
    </row>
    <row r="16" spans="1:11" s="18" customFormat="1" ht="17.25" customHeight="1" x14ac:dyDescent="0.2">
      <c r="A16" s="120"/>
      <c r="B16" s="121"/>
      <c r="C16" s="219"/>
      <c r="D16" s="216"/>
      <c r="E16" s="219"/>
      <c r="F16" s="216"/>
      <c r="G16" s="220"/>
      <c r="H16" s="136"/>
      <c r="I16" s="67" t="str">
        <f t="shared" si="1"/>
        <v>要</v>
      </c>
      <c r="J16" s="65">
        <f t="shared" si="2"/>
        <v>0</v>
      </c>
      <c r="K16" s="19"/>
    </row>
    <row r="17" spans="1:11" s="18" customFormat="1" ht="17.25" customHeight="1" x14ac:dyDescent="0.2">
      <c r="A17" s="120"/>
      <c r="B17" s="121"/>
      <c r="C17" s="219"/>
      <c r="D17" s="216"/>
      <c r="E17" s="219"/>
      <c r="F17" s="216"/>
      <c r="G17" s="220"/>
      <c r="H17" s="136"/>
      <c r="I17" s="67" t="str">
        <f t="shared" si="1"/>
        <v>要</v>
      </c>
      <c r="J17" s="65">
        <f t="shared" si="2"/>
        <v>0</v>
      </c>
      <c r="K17" s="19"/>
    </row>
    <row r="18" spans="1:11" s="18" customFormat="1" ht="17.25" customHeight="1" x14ac:dyDescent="0.2">
      <c r="A18" s="120"/>
      <c r="B18" s="121"/>
      <c r="C18" s="219"/>
      <c r="D18" s="216"/>
      <c r="E18" s="219"/>
      <c r="F18" s="216"/>
      <c r="G18" s="220"/>
      <c r="H18" s="136"/>
      <c r="I18" s="67" t="str">
        <f t="shared" ref="I18:I25" si="3">IF(H18="税込","不要","要")</f>
        <v>要</v>
      </c>
      <c r="J18" s="65">
        <f t="shared" si="0"/>
        <v>0</v>
      </c>
      <c r="K18" s="19"/>
    </row>
    <row r="19" spans="1:11" s="18" customFormat="1" ht="17.25" customHeight="1" x14ac:dyDescent="0.2">
      <c r="A19" s="120"/>
      <c r="B19" s="121"/>
      <c r="C19" s="219"/>
      <c r="D19" s="216"/>
      <c r="E19" s="219"/>
      <c r="F19" s="216"/>
      <c r="G19" s="220"/>
      <c r="H19" s="136"/>
      <c r="I19" s="67" t="str">
        <f t="shared" si="3"/>
        <v>要</v>
      </c>
      <c r="J19" s="65">
        <f t="shared" si="0"/>
        <v>0</v>
      </c>
      <c r="K19" s="19"/>
    </row>
    <row r="20" spans="1:11" s="18" customFormat="1" ht="17.25" customHeight="1" x14ac:dyDescent="0.2">
      <c r="A20" s="120"/>
      <c r="B20" s="121"/>
      <c r="C20" s="219"/>
      <c r="D20" s="216"/>
      <c r="E20" s="219"/>
      <c r="F20" s="216"/>
      <c r="G20" s="220"/>
      <c r="H20" s="136"/>
      <c r="I20" s="67" t="str">
        <f t="shared" si="3"/>
        <v>要</v>
      </c>
      <c r="J20" s="65">
        <f t="shared" si="0"/>
        <v>0</v>
      </c>
      <c r="K20" s="19"/>
    </row>
    <row r="21" spans="1:11" s="18" customFormat="1" ht="17.25" customHeight="1" x14ac:dyDescent="0.2">
      <c r="A21" s="120"/>
      <c r="B21" s="121"/>
      <c r="C21" s="219"/>
      <c r="D21" s="216"/>
      <c r="E21" s="219"/>
      <c r="F21" s="216"/>
      <c r="G21" s="220"/>
      <c r="H21" s="136"/>
      <c r="I21" s="67" t="str">
        <f t="shared" si="3"/>
        <v>要</v>
      </c>
      <c r="J21" s="65">
        <f>(C21*D21)+(E21*F21)</f>
        <v>0</v>
      </c>
      <c r="K21" s="19"/>
    </row>
    <row r="22" spans="1:11" s="18" customFormat="1" ht="17.25" customHeight="1" x14ac:dyDescent="0.2">
      <c r="A22" s="120"/>
      <c r="B22" s="121"/>
      <c r="C22" s="219"/>
      <c r="D22" s="216"/>
      <c r="E22" s="219"/>
      <c r="F22" s="216"/>
      <c r="G22" s="220"/>
      <c r="H22" s="136"/>
      <c r="I22" s="67" t="str">
        <f t="shared" si="3"/>
        <v>要</v>
      </c>
      <c r="J22" s="65">
        <f>(C22*D22)+(E22*F22)</f>
        <v>0</v>
      </c>
      <c r="K22" s="19"/>
    </row>
    <row r="23" spans="1:11" s="18" customFormat="1" ht="17.25" customHeight="1" x14ac:dyDescent="0.2">
      <c r="A23" s="120"/>
      <c r="B23" s="121"/>
      <c r="C23" s="219"/>
      <c r="D23" s="216"/>
      <c r="E23" s="219"/>
      <c r="F23" s="216"/>
      <c r="G23" s="220"/>
      <c r="H23" s="136"/>
      <c r="I23" s="67" t="str">
        <f t="shared" si="3"/>
        <v>要</v>
      </c>
      <c r="J23" s="65">
        <f>(C23*D23)+(E23*F23)</f>
        <v>0</v>
      </c>
      <c r="K23" s="19"/>
    </row>
    <row r="24" spans="1:11" s="18" customFormat="1" ht="17.25" customHeight="1" x14ac:dyDescent="0.2">
      <c r="A24" s="120"/>
      <c r="B24" s="121"/>
      <c r="C24" s="219"/>
      <c r="D24" s="216"/>
      <c r="E24" s="219"/>
      <c r="F24" s="216"/>
      <c r="G24" s="220"/>
      <c r="H24" s="136"/>
      <c r="I24" s="67" t="str">
        <f t="shared" si="3"/>
        <v>要</v>
      </c>
      <c r="J24" s="65">
        <f>(C24*D24)+(E24*F24)</f>
        <v>0</v>
      </c>
      <c r="K24" s="19"/>
    </row>
    <row r="25" spans="1:11" s="18" customFormat="1" ht="16.5" customHeight="1" thickBot="1" x14ac:dyDescent="0.25">
      <c r="A25" s="120"/>
      <c r="B25" s="121"/>
      <c r="C25" s="219"/>
      <c r="D25" s="216"/>
      <c r="E25" s="219"/>
      <c r="F25" s="216"/>
      <c r="G25" s="220"/>
      <c r="H25" s="136"/>
      <c r="I25" s="67" t="str">
        <f t="shared" si="3"/>
        <v>要</v>
      </c>
      <c r="J25" s="65">
        <f>(C25*D25)+(E25*F25)</f>
        <v>0</v>
      </c>
      <c r="K25" s="19"/>
    </row>
    <row r="26" spans="1:11" ht="17.25" customHeight="1" thickTop="1" thickBot="1" x14ac:dyDescent="0.25">
      <c r="A26" s="531" t="s">
        <v>258</v>
      </c>
      <c r="B26" s="532"/>
      <c r="C26" s="532"/>
      <c r="D26" s="532"/>
      <c r="E26" s="532"/>
      <c r="F26" s="532"/>
      <c r="G26" s="532"/>
      <c r="H26" s="532"/>
      <c r="I26" s="533"/>
      <c r="J26" s="227">
        <f>SUM(J5:J25)</f>
        <v>6863020</v>
      </c>
    </row>
    <row r="27" spans="1:11" ht="17.25" customHeight="1" x14ac:dyDescent="0.2">
      <c r="A27" s="53"/>
      <c r="B27" s="53"/>
      <c r="C27" s="53"/>
      <c r="D27" s="53"/>
      <c r="E27" s="53"/>
      <c r="F27" s="53"/>
      <c r="G27" s="31"/>
      <c r="H27" s="211"/>
      <c r="I27" s="54" t="s">
        <v>256</v>
      </c>
      <c r="J27" s="28">
        <f>SUMIF(I5:I25,"要",J5:J25)</f>
        <v>5766080</v>
      </c>
    </row>
    <row r="28" spans="1:11" s="10" customFormat="1" ht="16.5" customHeight="1" x14ac:dyDescent="0.2">
      <c r="A28" s="11" t="s">
        <v>51</v>
      </c>
      <c r="H28" s="13"/>
      <c r="I28" s="60"/>
      <c r="J28" s="62"/>
    </row>
    <row r="29" spans="1:11" s="10" customFormat="1" ht="16.5" customHeight="1" x14ac:dyDescent="0.2">
      <c r="A29" s="14"/>
      <c r="F29" s="53"/>
      <c r="G29" s="31"/>
      <c r="H29" s="53"/>
      <c r="I29" s="54"/>
      <c r="J29" s="61"/>
    </row>
    <row r="30" spans="1:11" s="10" customFormat="1" ht="16.5" customHeight="1" x14ac:dyDescent="0.2">
      <c r="H30" s="15"/>
      <c r="I30" s="53"/>
      <c r="J30" s="12"/>
    </row>
    <row r="31" spans="1:11" s="10" customFormat="1" ht="16.5" customHeight="1" x14ac:dyDescent="0.2">
      <c r="B31" s="14"/>
      <c r="C31" s="14"/>
      <c r="D31" s="14"/>
      <c r="E31" s="14"/>
      <c r="F31" s="14"/>
      <c r="G31" s="14"/>
      <c r="H31" s="15"/>
      <c r="I31" s="14"/>
      <c r="J31" s="12"/>
    </row>
    <row r="32" spans="1:11" s="10" customFormat="1" ht="17.25" customHeight="1" x14ac:dyDescent="0.2">
      <c r="A32" s="11"/>
      <c r="H32" s="17"/>
      <c r="I32" s="39"/>
    </row>
    <row r="33" spans="1:9" ht="16.5" customHeight="1" x14ac:dyDescent="0.2">
      <c r="I33" s="40"/>
    </row>
    <row r="34" spans="1:9" ht="16.5" customHeight="1" x14ac:dyDescent="0.2">
      <c r="I34" s="40"/>
    </row>
    <row r="35" spans="1:9" ht="16.5" customHeight="1" x14ac:dyDescent="0.2"/>
    <row r="36" spans="1:9" ht="16.5" customHeight="1" x14ac:dyDescent="0.2"/>
    <row r="37" spans="1:9" ht="16.5" customHeight="1" x14ac:dyDescent="0.2">
      <c r="A37" s="6"/>
      <c r="I37" s="10"/>
    </row>
    <row r="38" spans="1:9" ht="16.5" customHeight="1" x14ac:dyDescent="0.2">
      <c r="A38" s="6"/>
      <c r="I38" s="10"/>
    </row>
    <row r="39" spans="1:9" ht="16.5" customHeight="1" x14ac:dyDescent="0.2">
      <c r="A39" s="6"/>
      <c r="I39" s="10"/>
    </row>
    <row r="40" spans="1:9" ht="16.5" customHeight="1" x14ac:dyDescent="0.2">
      <c r="A40" s="6"/>
      <c r="I40" s="10"/>
    </row>
    <row r="41" spans="1:9" x14ac:dyDescent="0.2">
      <c r="I41" s="10"/>
    </row>
  </sheetData>
  <sheetProtection algorithmName="SHA-512" hashValue="I6o6cQbZlme/EuS8NuSCd2QSjD2+3VsFEXc9OYRC9k1FWiPjFGSrj5Rvo1MdQIYzhjHgMzfCZTnz+qanOKZd9w==" saltValue="+LapvVY9jgm6PeJLLCnwFA==" spinCount="100000" sheet="1" objects="1" scenarios="1" formatCells="0" formatColumns="0" formatRows="0"/>
  <protectedRanges>
    <protectedRange sqref="A5:H25" name="範囲1"/>
  </protectedRanges>
  <mergeCells count="7">
    <mergeCell ref="J3:J4"/>
    <mergeCell ref="A26:I26"/>
    <mergeCell ref="A3:A4"/>
    <mergeCell ref="B3:B4"/>
    <mergeCell ref="C3:G3"/>
    <mergeCell ref="H3:H4"/>
    <mergeCell ref="I3:I4"/>
  </mergeCells>
  <phoneticPr fontId="18"/>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経費欄(計画書貼り付け用)</vt:lpstr>
      <vt:lpstr>契約項目シート</vt:lpstr>
      <vt:lpstr>【鑑】経費等内訳書</vt:lpstr>
      <vt:lpstr>研究開発タグ（入力用）</vt:lpstr>
      <vt:lpstr>設備備品費</vt:lpstr>
      <vt:lpstr>消耗品費</vt:lpstr>
      <vt:lpstr>旅費</vt:lpstr>
      <vt:lpstr>人件費 (実績単価)</vt:lpstr>
      <vt:lpstr>人件費（健保等級）</vt:lpstr>
      <vt:lpstr>謝金</vt:lpstr>
      <vt:lpstr>外注費</vt:lpstr>
      <vt:lpstr>その他</vt:lpstr>
      <vt:lpstr>その他（消費税相当額）</vt:lpstr>
      <vt:lpstr>研究開発タグ（集計用）</vt:lpstr>
      <vt:lpstr>プルダウン</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'研究開発タグ（集計用）'!Print_Area</vt:lpstr>
      <vt:lpstr>謝金!Print_Area</vt:lpstr>
      <vt:lpstr>消耗品費!Print_Area</vt:lpstr>
      <vt:lpstr>'人件費 (実績単価)'!Print_Area</vt:lpstr>
      <vt:lpstr>'人件費（健保等級）'!Print_Area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選択してください</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2020-11-27T10:54:27Z</cp:lastPrinted>
  <dcterms:created xsi:type="dcterms:W3CDTF">2013-08-30T06:39:00Z</dcterms:created>
  <dcterms:modified xsi:type="dcterms:W3CDTF">2021-04-01T01:44:24Z</dcterms:modified>
</cp:coreProperties>
</file>