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8_{7C557031-67AD-4C5B-ADCE-5C59EF0E482F}" xr6:coauthVersionLast="47" xr6:coauthVersionMax="47" xr10:uidLastSave="{00000000-0000-0000-0000-000000000000}"/>
  <workbookProtection workbookAlgorithmName="SHA-512" workbookHashValue="RRW7GyTT8S+9Bmy8Uyj/zo7WI2OJ+FEcv5AG0DKRxS/0SWoC/jCPriJwEuv4bB+9DNArszzCZ98gvSlysh68qA==" workbookSaltValue="HSfvlqffE+qSWSYQ5VgWCg==" workbookSpinCount="100000" lockStructure="1"/>
  <bookViews>
    <workbookView xWindow="760" yWindow="760" windowWidth="14400" windowHeight="7360" tabRatio="850" activeTab="4" xr2:uid="{00000000-000D-0000-FFFF-FFFF00000000}"/>
  </bookViews>
  <sheets>
    <sheet name="計画書経費欄（計画書貼り付け用）" sheetId="41" r:id="rId1"/>
    <sheet name="補助金項目シート" sheetId="38" r:id="rId2"/>
    <sheet name="【鑑】経費等内訳書" sheetId="15" r:id="rId3"/>
    <sheet name="研究開発タグ（入力用）" sheetId="54" r:id="rId4"/>
    <sheet name="設備備品費" sheetId="35" r:id="rId5"/>
    <sheet name="消耗品費" sheetId="13" r:id="rId6"/>
    <sheet name="旅費" sheetId="4" r:id="rId7"/>
    <sheet name="人件費（実績単価）" sheetId="46" r:id="rId8"/>
    <sheet name="人件費（健保等級）" sheetId="47" r:id="rId9"/>
    <sheet name="謝金" sheetId="14" r:id="rId10"/>
    <sheet name="その他" sheetId="37" r:id="rId11"/>
    <sheet name="委託費" sheetId="30" r:id="rId12"/>
    <sheet name="研究開発タグ（集計用）" sheetId="52" r:id="rId13"/>
    <sheet name="プルダウン" sheetId="53" state="hidden" r:id="rId14"/>
  </sheets>
  <definedNames>
    <definedName name="_xlnm._FilterDatabase" localSheetId="12" hidden="1">'研究開発タグ（集計用）'!$I$1:$I$2</definedName>
    <definedName name="_xlnm._FilterDatabase" localSheetId="1" hidden="1">補助金項目シート!#REF!</definedName>
    <definedName name="_xlnm.Print_Area" localSheetId="2">【鑑】経費等内訳書!$A$1:$G$61</definedName>
    <definedName name="_xlnm.Print_Area" localSheetId="10">その他!$A$1:$F$26</definedName>
    <definedName name="_xlnm.Print_Area" localSheetId="11">委託費!$A$1:$F$26</definedName>
    <definedName name="_xlnm.Print_Area" localSheetId="0">'計画書経費欄（計画書貼り付け用）'!$A$1:$E$13</definedName>
    <definedName name="_xlnm.Print_Area" localSheetId="12">'研究開発タグ（集計用）'!$A$1:$BM$2</definedName>
    <definedName name="_xlnm.Print_Area" localSheetId="9">謝金!$A$1:$E$29</definedName>
    <definedName name="_xlnm.Print_Area" localSheetId="5">消耗品費!$A$1:$F$40</definedName>
    <definedName name="_xlnm.Print_Area" localSheetId="8">'人件費（健保等級）'!$A$1:$J$26</definedName>
    <definedName name="_xlnm.Print_Area" localSheetId="7">'人件費（実績単価）'!$A$1:$J$22</definedName>
    <definedName name="_xlnm.Print_Area" localSheetId="4">設備備品費!$A$1:$G$30</definedName>
    <definedName name="_xlnm.Print_Area" localSheetId="6">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37" l="1"/>
  <c r="BR2" i="52"/>
  <c r="C14" i="54"/>
  <c r="BQ2" i="52" s="1"/>
  <c r="B14" i="54" l="1"/>
  <c r="AH2" i="52" l="1"/>
  <c r="G5" i="35" l="1"/>
  <c r="M2" i="52" l="1"/>
  <c r="L2" i="52"/>
  <c r="J2" i="52"/>
  <c r="H2" i="52"/>
  <c r="G2" i="52"/>
  <c r="C7" i="54"/>
  <c r="C4" i="54" l="1"/>
  <c r="C5" i="54"/>
  <c r="C3" i="54"/>
  <c r="C6" i="54"/>
  <c r="C2" i="54"/>
  <c r="CC2" i="52"/>
  <c r="CB2" i="52"/>
  <c r="CA2" i="52"/>
  <c r="BZ2" i="52"/>
  <c r="BY2" i="52"/>
  <c r="BX2" i="52"/>
  <c r="BW2" i="52"/>
  <c r="BV2" i="52"/>
  <c r="BU2" i="52"/>
  <c r="BT2" i="52"/>
  <c r="BS2" i="52"/>
  <c r="BP2" i="52"/>
  <c r="BO2" i="52"/>
  <c r="BN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F2" i="52"/>
  <c r="AC2" i="52"/>
  <c r="AA2" i="52"/>
  <c r="X2" i="52"/>
  <c r="W2" i="52"/>
  <c r="V2" i="52"/>
  <c r="U2" i="52"/>
  <c r="T2" i="52"/>
  <c r="S2" i="52"/>
  <c r="R2" i="52"/>
  <c r="Q2" i="52"/>
  <c r="P2" i="52"/>
  <c r="O2" i="52"/>
  <c r="N2" i="52"/>
  <c r="K2" i="52"/>
  <c r="I2" i="52"/>
  <c r="F2" i="52"/>
  <c r="B2" i="52"/>
  <c r="B26" i="54"/>
  <c r="B25" i="54"/>
  <c r="B24" i="54"/>
  <c r="B23" i="54"/>
  <c r="B16" i="54"/>
  <c r="B15" i="54"/>
  <c r="B13" i="54"/>
  <c r="B11" i="54"/>
  <c r="B10" i="54"/>
  <c r="F10" i="13" l="1"/>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S2" i="38"/>
  <c r="R2" i="38"/>
  <c r="Q2" i="38"/>
  <c r="P2" i="38"/>
  <c r="O2" i="38"/>
  <c r="M2" i="38"/>
  <c r="L2" i="38"/>
  <c r="K2" i="38"/>
  <c r="D2" i="41" l="1"/>
  <c r="X2" i="38" l="1"/>
  <c r="I6" i="47"/>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22" i="46" l="1"/>
  <c r="I26" i="47"/>
  <c r="E24" i="15" l="1"/>
  <c r="F7" i="37" l="1"/>
  <c r="F8" i="37"/>
  <c r="F9" i="37"/>
  <c r="F10" i="37"/>
  <c r="F11" i="37"/>
  <c r="F12" i="37"/>
  <c r="F13" i="37"/>
  <c r="F14" i="37"/>
  <c r="F15" i="37"/>
  <c r="F16" i="37"/>
  <c r="F17" i="37"/>
  <c r="F18" i="37"/>
  <c r="F19" i="37"/>
  <c r="F20" i="37"/>
  <c r="F21" i="37"/>
  <c r="F22" i="37"/>
  <c r="F23" i="37"/>
  <c r="F24" i="37"/>
  <c r="F2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A11" i="41" l="1"/>
  <c r="G30" i="35"/>
  <c r="E21" i="15" s="1"/>
  <c r="L22" i="4"/>
  <c r="E23" i="15" s="1"/>
  <c r="F23" i="15" s="1"/>
  <c r="G23" i="15" s="1"/>
  <c r="F26" i="37"/>
  <c r="E26" i="15" s="1"/>
  <c r="F2" i="38"/>
  <c r="F25" i="30"/>
  <c r="E29" i="15" s="1"/>
  <c r="E29" i="14"/>
  <c r="E25" i="15" s="1"/>
  <c r="C8" i="41" s="1"/>
  <c r="F40" i="13"/>
  <c r="E22" i="15" s="1"/>
  <c r="C5" i="41" s="1"/>
  <c r="C12" i="41" l="1"/>
  <c r="F29" i="15"/>
  <c r="F26" i="15"/>
  <c r="G26" i="15" s="1"/>
  <c r="AG2" i="38"/>
  <c r="E6" i="41"/>
  <c r="C6" i="41"/>
  <c r="D6" i="41" s="1"/>
  <c r="C9" i="41"/>
  <c r="D9" i="41" s="1"/>
  <c r="F24" i="15"/>
  <c r="C7" i="41"/>
  <c r="D7" i="41" s="1"/>
  <c r="E27" i="15"/>
  <c r="F27" i="15" s="1"/>
  <c r="AD2" i="52" s="1"/>
  <c r="C4" i="41"/>
  <c r="F21" i="15"/>
  <c r="G21" i="15" s="1"/>
  <c r="D12" i="41" l="1"/>
  <c r="G29" i="15"/>
  <c r="G24" i="15"/>
  <c r="G27" i="15" s="1"/>
  <c r="AB2" i="52"/>
  <c r="F28" i="15"/>
  <c r="F31" i="15" s="1"/>
  <c r="AG2" i="52" s="1"/>
  <c r="Y2" i="52" s="1"/>
  <c r="Z2" i="52" s="1"/>
  <c r="AF2" i="38"/>
  <c r="AI2" i="38"/>
  <c r="E9" i="41"/>
  <c r="E4" i="41"/>
  <c r="C10" i="41"/>
  <c r="D4" i="41"/>
  <c r="D10" i="41" s="1"/>
  <c r="AM2" i="38" l="1"/>
  <c r="E12" i="41"/>
  <c r="E7" i="41"/>
  <c r="AH2" i="38"/>
  <c r="D11" i="41"/>
  <c r="D13" i="41" s="1"/>
  <c r="F30" i="15"/>
  <c r="AE2" i="52" s="1"/>
  <c r="AJ2" i="38"/>
  <c r="G28" i="15"/>
  <c r="G30" i="15" s="1"/>
  <c r="E10" i="41"/>
  <c r="AL2" i="38" l="1"/>
  <c r="AD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<sst xmlns="http://schemas.openxmlformats.org/spreadsheetml/2006/main" count="594" uniqueCount="412">
  <si>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</si>
  <si>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</si>
  <si>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</si>
  <si>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</si>
  <si>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</si>
  <si>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</si>
  <si>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</si>
  <si>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</si>
  <si>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</si>
  <si>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</si>
  <si>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</si>
  <si>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</si>
  <si>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</si>
  <si>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</si>
  <si>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</si>
  <si>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</si>
  <si>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</si>
  <si>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</si>
  <si>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</si>
  <si>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</si>
  <si>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</si>
  <si>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</si>
  <si>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</si>
  <si>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</si>
  <si>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</si>
  <si>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</si>
  <si>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</si>
  <si>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</si>
  <si>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</si>
  <si>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</si>
  <si>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</si>
  <si>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</si>
  <si>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</si>
  <si>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</si>
  <si>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</si>
  <si>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</si>
  <si>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</si>
  <si>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</si>
  <si>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</si>
  <si>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</si>
  <si>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</si>
  <si>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</si>
  <si>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</si>
  <si>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</si>
  <si>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</si>
  <si>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</si>
  <si>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</si>
  <si>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</si>
  <si>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</si>
  <si>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</si>
  <si>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</si>
  <si>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</si>
  <si>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</si>
  <si>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</si>
  <si>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</si>
  <si>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</si>
  <si>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</si>
  <si>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</si>
  <si>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</si>
  <si>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</si>
  <si>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</si>
  <si>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</si>
  <si>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</si>
  <si>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</si>
  <si>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</si>
  <si>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</si>
  <si>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</si>
  <si>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</si>
  <si>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</si>
  <si>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</si>
  <si>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</si>
  <si>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</si>
  <si>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</si>
  <si>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</si>
  <si>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</si>
  <si>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</si>
  <si>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</si>
  <si>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</si>
  <si>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</si>
  <si>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</si>
  <si>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</si>
  <si>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</si>
  <si>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</si>
  <si>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</si>
  <si>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</si>
  <si>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</si>
  <si>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</si>
  <si>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</si>
  <si>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</si>
  <si>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</si>
  <si>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</si>
  <si>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</si>
  <si>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</si>
  <si>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</si>
  <si>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</si>
  <si>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</si>
  <si>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</si>
  <si>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</si>
  <si>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</si>
  <si>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</si>
  <si>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</si>
  <si>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</si>
  <si>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</si>
  <si>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</si>
  <si>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</si>
  <si>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</si>
  <si>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</si>
  <si>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</si>
  <si>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</si>
  <si>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</si>
  <si>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</si>
  <si>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</si>
  <si>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</si>
  <si>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</si>
  <si>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</si>
  <si>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</si>
  <si>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</si>
  <si>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</si>
  <si>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</si>
  <si>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</si>
  <si>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</si>
  <si>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</si>
  <si>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</si>
  <si>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</si>
  <si>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</si>
  <si>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</si>
  <si>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</si>
  <si>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</si>
  <si>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</si>
  <si>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</si>
  <si>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</si>
  <si>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</si>
  <si>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</si>
  <si>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</si>
  <si>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</si>
  <si>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</si>
  <si>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</si>
  <si>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</si>
  <si>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</si>
  <si>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</si>
  <si>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</si>
  <si>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</si>
  <si>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</si>
  <si>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</si>
  <si>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</si>
  <si>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</si>
  <si>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</si>
  <si>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</si>
  <si>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</si>
  <si>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</si>
  <si>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</si>
  <si>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</si>
  <si>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</si>
  <si>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</si>
  <si>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</si>
  <si>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</si>
  <si>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</si>
  <si>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</si>
  <si>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</si>
  <si>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</si>
  <si>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</si>
  <si>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</si>
  <si>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</si>
  <si>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</si>
  <si>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</si>
  <si>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</si>
  <si>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</si>
  <si>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</si>
  <si>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</si>
  <si>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</si>
  <si>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</si>
  <si>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</si>
  <si>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</si>
  <si>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</si>
  <si>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</si>
  <si>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</si>
  <si>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</si>
  <si>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</si>
  <si>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</si>
  <si>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</si>
  <si>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</si>
  <si>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</si>
  <si>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</si>
  <si>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</si>
  <si>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</si>
  <si>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</si>
  <si>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</si>
  <si>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</si>
  <si>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</si>
  <si>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</si>
  <si>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</si>
  <si>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</si>
  <si>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</si>
  <si>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</si>
  <si>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</si>
  <si>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</si>
  <si>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</si>
  <si>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</si>
  <si>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</si>
  <si>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</si>
  <si>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</si>
  <si>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</si>
  <si>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</si>
  <si>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</si>
  <si>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</si>
  <si>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</si>
  <si>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事業年度</t>
    <rPh sb="0" eb="2">
      <t>ジギョウ</t>
    </rPh>
    <rPh sb="2" eb="4">
      <t>ネンド</t>
    </rPh>
    <phoneticPr fontId="34"/>
  </si>
  <si>
    <t>事業名</t>
    <rPh sb="0" eb="2">
      <t>ジギョウ</t>
    </rPh>
    <rPh sb="2" eb="3">
      <t>メイ</t>
    </rPh>
    <phoneticPr fontId="34"/>
  </si>
  <si>
    <t>研究の性格</t>
    <phoneticPr fontId="51"/>
  </si>
  <si>
    <t>対象疾患</t>
    <phoneticPr fontId="51"/>
  </si>
  <si>
    <t>タグ</t>
    <phoneticPr fontId="51"/>
  </si>
  <si>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</si>
  <si>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</si>
  <si>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</si>
  <si>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</si>
  <si>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</si>
  <si>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</si>
  <si>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1"/>
  </si>
  <si>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</si>
  <si>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</si>
  <si>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</si>
  <si>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</si>
  <si>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</si>
  <si>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</si>
  <si>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</si>
  <si>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</si>
  <si>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</si>
  <si>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</si>
  <si>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</si>
  <si>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</si>
  <si>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</si>
  <si>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</si>
  <si>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</si>
  <si>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</si>
  <si>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</si>
  <si>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</si>
  <si>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</si>
  <si>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</si>
  <si>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</si>
  <si>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</si>
  <si>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</si>
  <si>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</si>
  <si>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</si>
  <si>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</si>
  <si>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</si>
  <si>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</si>
  <si>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</si>
  <si>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</si>
  <si>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</si>
  <si>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</si>
  <si>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</si>
  <si>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</si>
  <si>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</si>
  <si>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</si>
  <si>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</si>
  <si>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</si>
  <si>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</si>
  <si>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</si>
  <si>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</si>
  <si>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</si>
  <si>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</si>
  <si>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</si>
  <si>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</si>
  <si>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</si>
  <si>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</si>
  <si>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</si>
  <si>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</si>
  <si>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</si>
  <si>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【タグ】対象疾患名１（主たる疾患）</t>
    <phoneticPr fontId="23"/>
  </si>
  <si>
    <t>【タグ】対象疾患名２</t>
    <phoneticPr fontId="23"/>
  </si>
  <si>
    <t>【タグ】研究の性格</t>
    <phoneticPr fontId="23"/>
  </si>
  <si>
    <t>【タグ】開発フェーズ</t>
    <phoneticPr fontId="23"/>
  </si>
  <si>
    <t>【タグ】承認上の分類</t>
    <phoneticPr fontId="23"/>
  </si>
  <si>
    <t>【タグ】疾患領域：がん</t>
    <phoneticPr fontId="23"/>
  </si>
  <si>
    <t>【タグ】疾患領域：生活習慣病</t>
    <phoneticPr fontId="23"/>
  </si>
  <si>
    <t>【タグ】疾患領域：精神・神経疾患</t>
    <phoneticPr fontId="23"/>
  </si>
  <si>
    <t>【タグ】疾患領域：老年医学・認知症</t>
    <phoneticPr fontId="23"/>
  </si>
  <si>
    <t>【タグ】疾患領域：難病</t>
    <phoneticPr fontId="23"/>
  </si>
  <si>
    <t>【タグ】疾患領域：成育</t>
    <phoneticPr fontId="23"/>
  </si>
  <si>
    <t>【タグ】疾患領域：感染症</t>
    <phoneticPr fontId="23"/>
  </si>
  <si>
    <t>【タグ】開発目的：予防・健康</t>
    <phoneticPr fontId="23"/>
  </si>
  <si>
    <t>【タグ】開発目的：診断</t>
    <phoneticPr fontId="23"/>
  </si>
  <si>
    <t>【タグ】開発目的：治療</t>
    <phoneticPr fontId="23"/>
  </si>
  <si>
    <t>【タグ】開発目的：生活の質（QOL)</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</si>
  <si>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</si>
  <si>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</si>
  <si>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</si>
  <si>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</si>
  <si>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</si>
  <si>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</si>
  <si>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</si>
  <si>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</si>
  <si>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</si>
  <si>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</si>
  <si>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</si>
  <si>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</si>
  <si>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</si>
  <si>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</si>
  <si>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34"/>
  </si>
  <si>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</si>
  <si>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</si>
  <si>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</si>
  <si>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</si>
  <si>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</si>
  <si>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</si>
  <si>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</si>
  <si>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</si>
  <si>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</si>
  <si>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</si>
  <si>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</si>
  <si>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</si>
  <si>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</si>
  <si>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</si>
  <si>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</si>
  <si>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</si>
  <si>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</si>
  <si>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</si>
  <si>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</si>
  <si>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</si>
  <si>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</si>
  <si>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</si>
  <si>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</si>
  <si>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</si>
  <si>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</si>
  <si>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</si>
  <si>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</si>
  <si>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</si>
  <si>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</si>
  <si>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</si>
  <si>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</si>
  <si>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</si>
  <si>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代表研究者のみ、下記記入欄（水色セル）にご記入をお願いします。</t>
    <rPh sb="8" eb="10">
      <t>カキ</t>
    </rPh>
    <rPh sb="10" eb="12">
      <t>キニュウ</t>
    </rPh>
    <rPh sb="12" eb="13">
      <t>ラン</t>
    </rPh>
    <rPh sb="14" eb="16">
      <t>ミズイロ</t>
    </rPh>
    <rPh sb="21" eb="23">
      <t>キニュウ</t>
    </rPh>
    <rPh sb="25" eb="26">
      <t>ネガ</t>
    </rPh>
    <phoneticPr fontId="34"/>
  </si>
  <si>
    <t>研究開発課題名</t>
    <rPh sb="0" eb="4">
      <t>ケンキュウカイハツ</t>
    </rPh>
    <rPh sb="4" eb="7">
      <t>カダイメイ</t>
    </rPh>
    <phoneticPr fontId="34"/>
  </si>
  <si>
    <t>記入欄（水色セル）</t>
    <rPh sb="0" eb="2">
      <t>キニュウ</t>
    </rPh>
    <rPh sb="2" eb="3">
      <t>ラン</t>
    </rPh>
    <phoneticPr fontId="34"/>
  </si>
  <si>
    <t>項目名</t>
    <rPh sb="0" eb="2">
      <t>コウモク</t>
    </rPh>
    <rPh sb="2" eb="3">
      <t>ナ</t>
    </rPh>
    <phoneticPr fontId="34"/>
  </si>
  <si>
    <r>
      <t xml:space="preserve">記入上の注意
</t>
    </r>
    <r>
      <rPr>
        <b/>
        <sz val="12"/>
        <color rgb="FFFF0000"/>
        <rFont val="ＭＳ 明朝"/>
        <family val="1"/>
        <charset val="128"/>
      </rPr>
      <t>※記入後にご確認ください。</t>
    </r>
    <rPh sb="0" eb="2">
      <t>キニュウ</t>
    </rPh>
    <rPh sb="2" eb="3">
      <t>ジョウ</t>
    </rPh>
    <rPh sb="4" eb="6">
      <t>チュウイ</t>
    </rPh>
    <rPh sb="8" eb="10">
      <t>キニュウ</t>
    </rPh>
    <rPh sb="10" eb="11">
      <t>ゴ</t>
    </rPh>
    <rPh sb="13" eb="15">
      <t>カクニン</t>
    </rPh>
    <phoneticPr fontId="34"/>
  </si>
  <si>
    <t>記入欄　　　　　　　　　　　　　　　　　※右ページ「作成上の注意」もご一読ください。</t>
    <rPh sb="0" eb="2">
      <t>キニュウ</t>
    </rPh>
    <rPh sb="2" eb="3">
      <t>ラン</t>
    </rPh>
    <rPh sb="22" eb="23">
      <t>ミギ</t>
    </rPh>
    <rPh sb="27" eb="29">
      <t>サクセイ</t>
    </rPh>
    <rPh sb="29" eb="30">
      <t>ジョウ</t>
    </rPh>
    <rPh sb="31" eb="33">
      <t>チュウイ</t>
    </rPh>
    <rPh sb="36" eb="38">
      <t>イチドク</t>
    </rPh>
    <phoneticPr fontId="34"/>
  </si>
  <si>
    <t>対象疾患名１（主たる疾患）</t>
    <rPh sb="0" eb="2">
      <t>タイショウ</t>
    </rPh>
    <rPh sb="2" eb="4">
      <t>シッカン</t>
    </rPh>
    <rPh sb="4" eb="5">
      <t>メイ</t>
    </rPh>
    <rPh sb="7" eb="8">
      <t>シュ</t>
    </rPh>
    <rPh sb="10" eb="12">
      <t>シッカン</t>
    </rPh>
    <phoneticPr fontId="34"/>
  </si>
  <si>
    <t>対象疾患名２</t>
    <rPh sb="0" eb="2">
      <t>タイショウ</t>
    </rPh>
    <rPh sb="2" eb="4">
      <t>シッカン</t>
    </rPh>
    <rPh sb="4" eb="5">
      <t>メイ</t>
    </rPh>
    <phoneticPr fontId="34"/>
  </si>
  <si>
    <t>標準病名は右記サイトで調べられます。
こちらのサイトで検索されてくる標準病名を
コピーペーストして入力してください。</t>
    <rPh sb="5" eb="7">
      <t>ウキ</t>
    </rPh>
    <rPh sb="11" eb="12">
      <t>シラ</t>
    </rPh>
    <phoneticPr fontId="23"/>
  </si>
  <si>
    <t>研究の性格</t>
    <rPh sb="0" eb="2">
      <t>ケンキュウ</t>
    </rPh>
    <rPh sb="3" eb="5">
      <t>セイカク</t>
    </rPh>
    <phoneticPr fontId="34"/>
  </si>
  <si>
    <t>開発フェーズ</t>
    <rPh sb="0" eb="2">
      <t>カイハツ</t>
    </rPh>
    <phoneticPr fontId="34"/>
  </si>
  <si>
    <t>承認上の分類</t>
    <rPh sb="0" eb="2">
      <t>ショウニン</t>
    </rPh>
    <rPh sb="2" eb="3">
      <t>ウエ</t>
    </rPh>
    <rPh sb="4" eb="6">
      <t>ブンルイ</t>
    </rPh>
    <phoneticPr fontId="34"/>
  </si>
  <si>
    <t>疾患領域：がん</t>
    <phoneticPr fontId="34"/>
  </si>
  <si>
    <t>疾患領域：生活習慣病</t>
    <phoneticPr fontId="34"/>
  </si>
  <si>
    <t>疾患領域：精神・神経疾患</t>
    <rPh sb="0" eb="2">
      <t>シッカン</t>
    </rPh>
    <rPh sb="2" eb="4">
      <t>リョウイキ</t>
    </rPh>
    <rPh sb="5" eb="7">
      <t>セイシン</t>
    </rPh>
    <rPh sb="8" eb="10">
      <t>シンケイ</t>
    </rPh>
    <rPh sb="10" eb="12">
      <t>シッカン</t>
    </rPh>
    <phoneticPr fontId="23"/>
  </si>
  <si>
    <t>疾患領域：老年医学・認知症</t>
    <rPh sb="0" eb="2">
      <t>シッカン</t>
    </rPh>
    <rPh sb="2" eb="4">
      <t>リョウイキ</t>
    </rPh>
    <rPh sb="5" eb="7">
      <t>ロウネン</t>
    </rPh>
    <rPh sb="7" eb="9">
      <t>イガク</t>
    </rPh>
    <rPh sb="10" eb="13">
      <t>ニンチショウ</t>
    </rPh>
    <phoneticPr fontId="23"/>
  </si>
  <si>
    <t>疾患領域：難病</t>
    <rPh sb="5" eb="7">
      <t>ナンビョウ</t>
    </rPh>
    <phoneticPr fontId="23"/>
  </si>
  <si>
    <t>疾患領域：成育</t>
    <rPh sb="5" eb="7">
      <t>セイイク</t>
    </rPh>
    <phoneticPr fontId="23"/>
  </si>
  <si>
    <t>疾患領域：感染症</t>
    <rPh sb="0" eb="2">
      <t>シッカン</t>
    </rPh>
    <rPh sb="2" eb="4">
      <t>リョウイキ</t>
    </rPh>
    <rPh sb="5" eb="8">
      <t>カンセンショウ</t>
    </rPh>
    <phoneticPr fontId="34"/>
  </si>
  <si>
    <t>開発目的：予防・健康</t>
    <phoneticPr fontId="34"/>
  </si>
  <si>
    <t>開発目的：診断</t>
    <phoneticPr fontId="34"/>
  </si>
  <si>
    <t>開発目的：治療</t>
    <phoneticPr fontId="34"/>
  </si>
  <si>
    <t>開発目的：生活の質（QOL)</t>
    <phoneticPr fontId="34"/>
  </si>
  <si>
    <t>委託先機関名</t>
    <rPh sb="0" eb="3">
      <t>イタクサキ</t>
    </rPh>
    <rPh sb="3" eb="6">
      <t>キカンメイ</t>
    </rPh>
    <phoneticPr fontId="34"/>
  </si>
  <si>
    <t>大学等又は企業等</t>
    <rPh sb="0" eb="3">
      <t>ダイガクトウ</t>
    </rPh>
    <rPh sb="3" eb="4">
      <t>マタ</t>
    </rPh>
    <rPh sb="5" eb="7">
      <t>キギョウ</t>
    </rPh>
    <rPh sb="7" eb="8">
      <t>トウ</t>
    </rPh>
    <phoneticPr fontId="34"/>
  </si>
  <si>
    <t>研究開発課題名</t>
    <rPh sb="0" eb="2">
      <t>ケンキュウ</t>
    </rPh>
    <rPh sb="2" eb="4">
      <t>カイハツ</t>
    </rPh>
    <rPh sb="4" eb="6">
      <t>カダイ</t>
    </rPh>
    <rPh sb="6" eb="7">
      <t>メイ</t>
    </rPh>
    <phoneticPr fontId="34"/>
  </si>
  <si>
    <t>e-Rad課題ID番号</t>
    <phoneticPr fontId="34"/>
  </si>
  <si>
    <t>研究開発担当者氏名①</t>
    <rPh sb="0" eb="2">
      <t>ケンキュウ</t>
    </rPh>
    <rPh sb="2" eb="4">
      <t>カイハツ</t>
    </rPh>
    <rPh sb="4" eb="7">
      <t>タントウシャ</t>
    </rPh>
    <rPh sb="7" eb="9">
      <t>シメイ</t>
    </rPh>
    <phoneticPr fontId="34"/>
  </si>
  <si>
    <t>研究開発担当者所属部署・役職①</t>
    <rPh sb="0" eb="2">
      <t>ケンキュウ</t>
    </rPh>
    <rPh sb="2" eb="4">
      <t>カイハツ</t>
    </rPh>
    <rPh sb="4" eb="7">
      <t>タントウシャ</t>
    </rPh>
    <rPh sb="7" eb="9">
      <t>ショゾク</t>
    </rPh>
    <rPh sb="9" eb="11">
      <t>ブショ</t>
    </rPh>
    <rPh sb="12" eb="14">
      <t>ヤクショク</t>
    </rPh>
    <phoneticPr fontId="34"/>
  </si>
  <si>
    <t>研究開発担当者E-mail</t>
    <rPh sb="0" eb="2">
      <t>ケンキュウ</t>
    </rPh>
    <rPh sb="2" eb="4">
      <t>カイハツ</t>
    </rPh>
    <phoneticPr fontId="34"/>
  </si>
  <si>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34"/>
  </si>
  <si>
    <t>研究開発担当
事務連絡担当者E-mail</t>
    <rPh sb="0" eb="2">
      <t>ケンキュウ</t>
    </rPh>
    <rPh sb="2" eb="4">
      <t>カイハツ</t>
    </rPh>
    <rPh sb="4" eb="6">
      <t>タントウ</t>
    </rPh>
    <rPh sb="7" eb="9">
      <t>ジム</t>
    </rPh>
    <rPh sb="9" eb="11">
      <t>レンラク</t>
    </rPh>
    <rPh sb="11" eb="14">
      <t>タントウシャ</t>
    </rPh>
    <phoneticPr fontId="34"/>
  </si>
  <si>
    <t>契約締結日</t>
    <rPh sb="0" eb="2">
      <t>ケイヤク</t>
    </rPh>
    <rPh sb="2" eb="4">
      <t>テイケツ</t>
    </rPh>
    <rPh sb="4" eb="5">
      <t>ビ</t>
    </rPh>
    <phoneticPr fontId="23"/>
  </si>
  <si>
    <t>全研究開発実施期間
開始日</t>
    <rPh sb="0" eb="1">
      <t>ゼン</t>
    </rPh>
    <rPh sb="1" eb="3">
      <t>ケンキュウ</t>
    </rPh>
    <rPh sb="3" eb="5">
      <t>カイハツ</t>
    </rPh>
    <rPh sb="5" eb="7">
      <t>ジッシ</t>
    </rPh>
    <rPh sb="7" eb="9">
      <t>キカン</t>
    </rPh>
    <rPh sb="10" eb="13">
      <t>カイシビ</t>
    </rPh>
    <phoneticPr fontId="34"/>
  </si>
  <si>
    <t>当年度委託期間
開始日</t>
    <rPh sb="0" eb="3">
      <t>トウネンド</t>
    </rPh>
    <rPh sb="3" eb="5">
      <t>イタク</t>
    </rPh>
    <rPh sb="5" eb="7">
      <t>キカン</t>
    </rPh>
    <rPh sb="8" eb="11">
      <t>カイシビ</t>
    </rPh>
    <phoneticPr fontId="34"/>
  </si>
  <si>
    <t>当年度委託期間
終了日</t>
    <rPh sb="0" eb="3">
      <t>トウネンド</t>
    </rPh>
    <rPh sb="3" eb="5">
      <t>イタク</t>
    </rPh>
    <rPh sb="5" eb="7">
      <t>キカン</t>
    </rPh>
    <rPh sb="8" eb="10">
      <t>シュウリョウ</t>
    </rPh>
    <rPh sb="10" eb="11">
      <t>ヒ</t>
    </rPh>
    <phoneticPr fontId="34"/>
  </si>
  <si>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34"/>
  </si>
  <si>
    <t>契約者（乙）(署名欄)
住　　所</t>
    <rPh sb="0" eb="2">
      <t>ケイヤク</t>
    </rPh>
    <rPh sb="2" eb="3">
      <t>シャ</t>
    </rPh>
    <rPh sb="4" eb="5">
      <t>オツ</t>
    </rPh>
    <rPh sb="7" eb="9">
      <t>ショメイ</t>
    </rPh>
    <rPh sb="9" eb="10">
      <t>ラン</t>
    </rPh>
    <rPh sb="12" eb="13">
      <t>ジュウ</t>
    </rPh>
    <rPh sb="15" eb="16">
      <t>ショ</t>
    </rPh>
    <phoneticPr fontId="34"/>
  </si>
  <si>
    <t>契約者（乙）肩書</t>
    <rPh sb="0" eb="3">
      <t>ケイヤクシャ</t>
    </rPh>
    <rPh sb="6" eb="8">
      <t>カタガ</t>
    </rPh>
    <phoneticPr fontId="34"/>
  </si>
  <si>
    <t>契約者（乙）氏名</t>
    <rPh sb="0" eb="3">
      <t>ケイヤクシャ</t>
    </rPh>
    <rPh sb="6" eb="8">
      <t>シメイ</t>
    </rPh>
    <phoneticPr fontId="34"/>
  </si>
  <si>
    <t>委託費(税込額)</t>
    <rPh sb="0" eb="2">
      <t>イタク</t>
    </rPh>
    <rPh sb="2" eb="3">
      <t>ヒ</t>
    </rPh>
    <rPh sb="4" eb="6">
      <t>ゼイコ</t>
    </rPh>
    <rPh sb="6" eb="7">
      <t>ガク</t>
    </rPh>
    <phoneticPr fontId="34"/>
  </si>
  <si>
    <t>消費税額</t>
    <rPh sb="0" eb="3">
      <t>ショウヒゼイ</t>
    </rPh>
    <rPh sb="3" eb="4">
      <t>ガク</t>
    </rPh>
    <phoneticPr fontId="34"/>
  </si>
  <si>
    <t>直接経費計</t>
    <rPh sb="0" eb="2">
      <t>チョクセツ</t>
    </rPh>
    <rPh sb="2" eb="4">
      <t>ケイヒ</t>
    </rPh>
    <rPh sb="4" eb="5">
      <t>ケイ</t>
    </rPh>
    <phoneticPr fontId="23"/>
  </si>
  <si>
    <t>間接経費
割合（%）</t>
    <rPh sb="0" eb="2">
      <t>カンセツ</t>
    </rPh>
    <rPh sb="2" eb="4">
      <t>ケイヒ</t>
    </rPh>
    <rPh sb="5" eb="7">
      <t>ワリアイ</t>
    </rPh>
    <phoneticPr fontId="34"/>
  </si>
  <si>
    <t>間接経費</t>
    <rPh sb="0" eb="2">
      <t>カンセツ</t>
    </rPh>
    <rPh sb="2" eb="4">
      <t>ケイヒ</t>
    </rPh>
    <phoneticPr fontId="34"/>
  </si>
  <si>
    <t>当年度目的</t>
    <rPh sb="0" eb="3">
      <t>トウネンド</t>
    </rPh>
    <rPh sb="3" eb="5">
      <t>モクテキ</t>
    </rPh>
    <phoneticPr fontId="34"/>
  </si>
  <si>
    <t>消費税免税対象</t>
    <rPh sb="0" eb="3">
      <t>ショウヒゼイ</t>
    </rPh>
    <rPh sb="3" eb="5">
      <t>メンゼイ</t>
    </rPh>
    <rPh sb="5" eb="7">
      <t>タイショウ</t>
    </rPh>
    <phoneticPr fontId="34"/>
  </si>
  <si>
    <t>契約担当窓口
郵便番号</t>
    <rPh sb="0" eb="2">
      <t>ケイヤク</t>
    </rPh>
    <rPh sb="2" eb="4">
      <t>タントウ</t>
    </rPh>
    <rPh sb="4" eb="6">
      <t>マドグチ</t>
    </rPh>
    <rPh sb="7" eb="9">
      <t>ユウビン</t>
    </rPh>
    <rPh sb="9" eb="11">
      <t>バンゴウ</t>
    </rPh>
    <phoneticPr fontId="34"/>
  </si>
  <si>
    <t>契約担当窓口
住　所</t>
    <rPh sb="0" eb="2">
      <t>ケイヤク</t>
    </rPh>
    <rPh sb="2" eb="4">
      <t>タントウ</t>
    </rPh>
    <rPh sb="4" eb="6">
      <t>マドグチ</t>
    </rPh>
    <rPh sb="7" eb="8">
      <t>ジュウ</t>
    </rPh>
    <rPh sb="9" eb="10">
      <t>ショ</t>
    </rPh>
    <phoneticPr fontId="34"/>
  </si>
  <si>
    <t>契約担当者
所属部署・役職</t>
    <rPh sb="0" eb="2">
      <t>ケイヤク</t>
    </rPh>
    <rPh sb="2" eb="4">
      <t>タントウ</t>
    </rPh>
    <rPh sb="4" eb="5">
      <t>シャ</t>
    </rPh>
    <rPh sb="6" eb="8">
      <t>ショゾク</t>
    </rPh>
    <rPh sb="8" eb="10">
      <t>ブショ</t>
    </rPh>
    <rPh sb="11" eb="13">
      <t>ヤクショク</t>
    </rPh>
    <phoneticPr fontId="34"/>
  </si>
  <si>
    <t>契約担当者氏名</t>
    <rPh sb="0" eb="2">
      <t>ケイヤク</t>
    </rPh>
    <rPh sb="2" eb="5">
      <t>タントウシャ</t>
    </rPh>
    <rPh sb="5" eb="7">
      <t>シメイ</t>
    </rPh>
    <phoneticPr fontId="34"/>
  </si>
  <si>
    <t>契約担当者E-mail</t>
    <rPh sb="0" eb="2">
      <t>ケイヤク</t>
    </rPh>
    <rPh sb="2" eb="5">
      <t>タントウシャ</t>
    </rPh>
    <phoneticPr fontId="34"/>
  </si>
  <si>
    <t>疾患領域タグ</t>
    <rPh sb="0" eb="2">
      <t>シッカン</t>
    </rPh>
    <rPh sb="2" eb="4">
      <t>リョウイキ</t>
    </rPh>
    <phoneticPr fontId="23"/>
  </si>
  <si>
    <t>◎</t>
    <phoneticPr fontId="23"/>
  </si>
  <si>
    <t>○</t>
    <phoneticPr fontId="23"/>
  </si>
  <si>
    <r>
      <t xml:space="preserve">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rPh sb="97" eb="99">
      <t>ガイトウ</t>
    </rPh>
    <rPh sb="108" eb="110">
      <t>ジギョウ</t>
    </rPh>
    <rPh sb="113" eb="115">
      <t>シッカン</t>
    </rPh>
    <rPh sb="115" eb="117">
      <t>リョウイキ</t>
    </rPh>
    <rPh sb="118" eb="120">
      <t>シテイ</t>
    </rPh>
    <rPh sb="125" eb="127">
      <t>バアイ</t>
    </rPh>
    <rPh sb="128" eb="130">
      <t>シテイ</t>
    </rPh>
    <rPh sb="141" eb="143">
      <t>シッカン</t>
    </rPh>
    <rPh sb="143" eb="145">
      <t>リョウイキ</t>
    </rPh>
    <rPh sb="146" eb="147">
      <t>ナカ</t>
    </rPh>
    <rPh sb="148" eb="150">
      <t>イチバン</t>
    </rPh>
    <rPh sb="150" eb="152">
      <t>カンレン</t>
    </rPh>
    <rPh sb="153" eb="154">
      <t>フカ</t>
    </rPh>
    <rPh sb="155" eb="157">
      <t>バアイ</t>
    </rPh>
    <rPh sb="162" eb="164">
      <t>カンレン</t>
    </rPh>
    <rPh sb="166" eb="168">
      <t>シッカン</t>
    </rPh>
    <rPh sb="168" eb="170">
      <t>リョウイキ</t>
    </rPh>
    <rPh sb="171" eb="173">
      <t>バアイ</t>
    </rPh>
    <rPh sb="178" eb="180">
      <t>カンレン</t>
    </rPh>
    <rPh sb="183" eb="185">
      <t>バアイ</t>
    </rPh>
    <rPh sb="190" eb="192">
      <t>センタク</t>
    </rPh>
    <phoneticPr fontId="34"/>
  </si>
  <si>
    <r>
      <t xml:space="preserve">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</si>
  <si>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</si>
  <si>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</si>
  <si>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厚生労働科学研究における難病の実態把握、診断基準・診療ガイドライン等の作成等に資する調査及び研究から、AMED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</si>
  <si>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 xml:space="preserve">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
</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</si>
  <si>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r>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t>
    </r>
    <r>
      <rPr>
        <sz val="11"/>
        <color rgb="FF0000CC"/>
        <rFont val="ＭＳ 明朝"/>
        <family val="1"/>
        <charset val="128"/>
      </rPr>
      <t>「◎」は事業として疾患領域を指定されている場合、指定されていなければ７つの疾患領域の中で一番関連が深い場合、「○」は関連する疾患領域の場合、「×」は関連しない場合にそれぞれ選択ください。（疾患領域は複数選択可、すべて×も可）</t>
    </r>
    <phoneticPr fontId="34"/>
  </si>
  <si>
    <t>補助事業担当者実施機関名</t>
    <phoneticPr fontId="34"/>
  </si>
  <si>
    <t>補助事業担当者氏名</t>
    <rPh sb="7" eb="9">
      <t>シメイ</t>
    </rPh>
    <phoneticPr fontId="34"/>
  </si>
  <si>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</si>
  <si>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</si>
  <si>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</si>
  <si>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</si>
  <si>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</si>
  <si>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</si>
  <si>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</si>
  <si>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</si>
  <si>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</si>
  <si>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■■製造の外注（X社）</t>
    <rPh sb="2" eb="4">
      <t>セイゾウ</t>
    </rPh>
    <rPh sb="5" eb="7">
      <t>ガイチュウ</t>
    </rPh>
    <rPh sb="9" eb="10">
      <t>シャ</t>
    </rPh>
    <phoneticPr fontId="23"/>
  </si>
  <si>
    <t>令和○年4月～令和○年3月分</t>
    <rPh sb="0" eb="2">
      <t>レイワ</t>
    </rPh>
    <rPh sb="3" eb="4">
      <t>ネン</t>
    </rPh>
    <rPh sb="5" eb="6">
      <t>ガツ</t>
    </rPh>
    <rPh sb="7" eb="9">
      <t>レイワ</t>
    </rPh>
    <rPh sb="10" eb="11">
      <t>ネン</t>
    </rPh>
    <rPh sb="12" eb="13">
      <t>ガツ</t>
    </rPh>
    <rPh sb="13" eb="14">
      <t>フン</t>
    </rPh>
    <phoneticPr fontId="18"/>
  </si>
  <si>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</si>
  <si>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</si>
  <si>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</si>
  <si>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</si>
  <si>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</si>
  <si>
    <t>＜経費等内訳書＞令和●年度</t>
    <rPh sb="1" eb="3">
      <t>ケイヒ</t>
    </rPh>
    <rPh sb="3" eb="4">
      <t>ナド</t>
    </rPh>
    <rPh sb="4" eb="7">
      <t>ウチワケショ</t>
    </rPh>
    <rPh sb="8" eb="10">
      <t>レイワ</t>
    </rPh>
    <rPh sb="11" eb="13">
      <t>ネンド</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</si>
</sst>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quot;(作成日：&quot;ggge&quot;年&quot;m&quot;月&quot;d&quot;日)&quot;;@" x16r2:formatCode16="[$-ja-JP-x-gannen]&quot;(作成日：&quot;ggge&quot;年&quot;m&quot;月&quot;d&quot;日)&quot;;@"/>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3"/>
      <charset val="128"/>
      <scheme val="minor"/>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10"/>
      <color theme="1"/>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8"/>
      <color rgb="FFFF0000"/>
      <name val="ＭＳ 明朝"/>
      <family val="1"/>
      <charset val="128"/>
    </font>
    <font>
      <sz val="18"/>
      <name val="ＭＳ 明朝"/>
      <family val="1"/>
      <charset val="128"/>
    </font>
    <font>
      <sz val="11"/>
      <color rgb="FF0000CC"/>
      <name val="ＭＳ 明朝"/>
      <family val="1"/>
      <charset val="128"/>
    </font>
    <font>
      <b/>
      <sz val="11"/>
      <color rgb="FFFF0000"/>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9" tint="0.79998168889431442"/>
        <bgColor indexed="64"/>
      </patternFill>
    </fill>
  </fills>
  <borders count="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ck">
        <color rgb="FF0070C0"/>
      </right>
      <top style="thick">
        <color rgb="FF0070C0"/>
      </top>
      <bottom style="thin">
        <color indexed="64"/>
      </bottom>
      <diagonal/>
    </border>
    <border>
      <left style="thin">
        <color indexed="64"/>
      </left>
      <right style="thick">
        <color rgb="FF0070C0"/>
      </right>
      <top style="thin">
        <color indexed="64"/>
      </top>
      <bottom style="thin">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ashed">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1"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533">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9"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9"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1" fillId="0" borderId="0" xfId="13"/>
    <xf numFmtId="0" fontId="41" fillId="0" borderId="0" xfId="13" applyBorder="1"/>
    <xf numFmtId="181" fontId="42"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3"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1"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4"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7"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9"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5"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6"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5"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4" fillId="0" borderId="3" xfId="0" applyFont="1" applyBorder="1" applyAlignment="1">
      <alignment horizontal="center" vertical="center" wrapText="1"/>
    </xf>
    <xf numFmtId="0" fontId="55" fillId="0" borderId="3" xfId="0" applyFont="1" applyBorder="1" applyAlignment="1">
      <alignment horizontal="center" vertical="center" wrapText="1"/>
    </xf>
    <xf numFmtId="0" fontId="29" fillId="0" borderId="0" xfId="0" applyFont="1" applyAlignment="1">
      <alignment vertical="center" wrapText="1"/>
    </xf>
    <xf numFmtId="49" fontId="29" fillId="0" borderId="0" xfId="0" applyNumberFormat="1" applyFont="1" applyAlignment="1">
      <alignment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5" fillId="0" borderId="15" xfId="8" applyFont="1" applyBorder="1" applyAlignment="1">
      <alignment horizontal="center" vertical="center"/>
    </xf>
    <xf numFmtId="0" fontId="55" fillId="4" borderId="46" xfId="8" applyFont="1" applyFill="1" applyBorder="1" applyAlignment="1">
      <alignment horizontal="center" vertical="center"/>
    </xf>
    <xf numFmtId="0" fontId="55" fillId="0" borderId="2" xfId="8" applyFont="1" applyFill="1" applyBorder="1" applyAlignment="1">
      <alignment horizontal="center" vertical="center"/>
    </xf>
    <xf numFmtId="0" fontId="55" fillId="4" borderId="47" xfId="8" applyFont="1" applyFill="1" applyBorder="1" applyAlignment="1">
      <alignment horizontal="center" vertical="center"/>
    </xf>
    <xf numFmtId="0" fontId="55" fillId="4" borderId="48" xfId="8" applyFont="1" applyFill="1" applyBorder="1" applyAlignment="1">
      <alignment horizontal="center" vertical="center"/>
    </xf>
    <xf numFmtId="0" fontId="55" fillId="0" borderId="49" xfId="8" applyFont="1" applyBorder="1" applyAlignment="1">
      <alignment horizontal="center" vertical="center" wrapText="1"/>
    </xf>
    <xf numFmtId="0" fontId="55" fillId="5" borderId="49" xfId="8" applyFont="1" applyFill="1" applyBorder="1" applyAlignment="1">
      <alignment horizontal="center" vertical="center"/>
    </xf>
    <xf numFmtId="0" fontId="55" fillId="5" borderId="48" xfId="8" applyFont="1" applyFill="1" applyBorder="1" applyAlignment="1">
      <alignment horizontal="center" vertical="center" wrapText="1"/>
    </xf>
    <xf numFmtId="0" fontId="55" fillId="5" borderId="49" xfId="8" applyFont="1" applyFill="1" applyBorder="1" applyAlignment="1">
      <alignment horizontal="center" vertical="center" wrapText="1"/>
    </xf>
    <xf numFmtId="0" fontId="55" fillId="0" borderId="49" xfId="8" applyFont="1" applyFill="1" applyBorder="1" applyAlignment="1">
      <alignment horizontal="center" vertical="center" wrapText="1"/>
    </xf>
    <xf numFmtId="0" fontId="55" fillId="5" borderId="48" xfId="8" applyFont="1" applyFill="1" applyBorder="1" applyAlignment="1">
      <alignment horizontal="center" vertical="center"/>
    </xf>
    <xf numFmtId="0" fontId="55" fillId="0" borderId="48" xfId="8" applyFont="1" applyFill="1" applyBorder="1" applyAlignment="1">
      <alignment horizontal="center" vertical="center" wrapText="1"/>
    </xf>
    <xf numFmtId="0" fontId="55" fillId="6" borderId="50" xfId="8" applyFont="1" applyFill="1" applyBorder="1" applyAlignment="1">
      <alignment horizontal="center" vertical="center" wrapText="1"/>
    </xf>
    <xf numFmtId="0" fontId="55" fillId="6" borderId="51" xfId="8" applyFont="1" applyFill="1" applyBorder="1" applyAlignment="1">
      <alignment horizontal="center" vertical="center" wrapText="1"/>
    </xf>
    <xf numFmtId="0" fontId="55" fillId="6" borderId="51" xfId="8" applyFont="1" applyFill="1" applyBorder="1" applyAlignment="1">
      <alignment horizontal="center" vertical="center"/>
    </xf>
    <xf numFmtId="0" fontId="55" fillId="7" borderId="52" xfId="8" applyFont="1" applyFill="1" applyBorder="1" applyAlignment="1">
      <alignment horizontal="center" vertical="center" wrapText="1"/>
    </xf>
    <xf numFmtId="0" fontId="55" fillId="7" borderId="53" xfId="8" applyFont="1" applyFill="1" applyBorder="1" applyAlignment="1">
      <alignment horizontal="center" vertical="center" wrapText="1"/>
    </xf>
    <xf numFmtId="0" fontId="55" fillId="7" borderId="53" xfId="8" applyFont="1" applyFill="1" applyBorder="1" applyAlignment="1">
      <alignment horizontal="center" vertical="center"/>
    </xf>
    <xf numFmtId="0" fontId="55" fillId="8" borderId="3" xfId="8" applyFont="1" applyFill="1" applyBorder="1" applyAlignment="1">
      <alignment horizontal="center" vertical="center" wrapText="1"/>
    </xf>
    <xf numFmtId="0" fontId="55" fillId="8" borderId="3" xfId="8" applyFont="1" applyFill="1" applyBorder="1" applyAlignment="1">
      <alignment horizontal="center" vertical="center"/>
    </xf>
    <xf numFmtId="0" fontId="55" fillId="11" borderId="53" xfId="8" applyFont="1" applyFill="1" applyBorder="1" applyAlignment="1">
      <alignment horizontal="center" vertical="center" wrapText="1"/>
    </xf>
    <xf numFmtId="0" fontId="55" fillId="11" borderId="53" xfId="8" applyFont="1" applyFill="1" applyBorder="1" applyAlignment="1">
      <alignment horizontal="center" vertical="center"/>
    </xf>
    <xf numFmtId="0" fontId="55" fillId="12" borderId="3" xfId="8" applyFont="1" applyFill="1" applyBorder="1" applyAlignment="1">
      <alignment horizontal="center" vertical="center" wrapText="1"/>
    </xf>
    <xf numFmtId="0" fontId="55" fillId="12" borderId="3" xfId="8" applyFont="1" applyFill="1" applyBorder="1" applyAlignment="1">
      <alignment horizontal="center" vertical="center"/>
    </xf>
    <xf numFmtId="0" fontId="55" fillId="9" borderId="3" xfId="8" applyFont="1" applyFill="1" applyBorder="1" applyAlignment="1">
      <alignment horizontal="center" vertical="center"/>
    </xf>
    <xf numFmtId="0" fontId="55"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9"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9"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2"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176" fontId="57"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8" fillId="5" borderId="62" xfId="0" applyNumberFormat="1" applyFont="1" applyFill="1" applyBorder="1" applyAlignment="1">
      <alignment horizontal="center" vertical="center" wrapText="1"/>
    </xf>
    <xf numFmtId="176" fontId="32" fillId="5" borderId="74" xfId="0" applyNumberFormat="1" applyFont="1" applyFill="1" applyBorder="1" applyAlignment="1" applyProtection="1">
      <alignment vertical="center"/>
    </xf>
    <xf numFmtId="176" fontId="29" fillId="5" borderId="75" xfId="0" applyNumberFormat="1" applyFont="1" applyFill="1" applyBorder="1" applyAlignment="1" applyProtection="1">
      <alignment horizontal="right" vertical="center"/>
    </xf>
    <xf numFmtId="0" fontId="33" fillId="5" borderId="76" xfId="0" applyNumberFormat="1" applyFont="1" applyFill="1" applyBorder="1" applyAlignment="1" applyProtection="1">
      <alignment horizontal="center" vertical="center"/>
    </xf>
    <xf numFmtId="9" fontId="29" fillId="5" borderId="77" xfId="0" applyNumberFormat="1" applyFont="1" applyFill="1" applyBorder="1" applyAlignment="1" applyProtection="1">
      <alignment horizontal="left" vertical="center"/>
    </xf>
    <xf numFmtId="176" fontId="32" fillId="5" borderId="76" xfId="0" applyNumberFormat="1" applyFont="1" applyFill="1" applyBorder="1" applyAlignment="1" applyProtection="1">
      <alignment horizontal="right" vertical="center"/>
    </xf>
    <xf numFmtId="176" fontId="32" fillId="5" borderId="78"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1"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6" xfId="0" applyNumberFormat="1" applyFont="1" applyFill="1" applyBorder="1" applyAlignment="1">
      <alignment vertical="center"/>
    </xf>
    <xf numFmtId="177" fontId="33" fillId="0" borderId="80" xfId="0" applyNumberFormat="1" applyFont="1" applyFill="1" applyBorder="1" applyAlignment="1">
      <alignment horizontal="right" vertical="center"/>
    </xf>
    <xf numFmtId="177" fontId="33" fillId="0" borderId="82" xfId="0" applyNumberFormat="1" applyFont="1" applyFill="1" applyBorder="1" applyAlignment="1">
      <alignment horizontal="right" vertical="center"/>
    </xf>
    <xf numFmtId="0" fontId="59" fillId="10" borderId="0" xfId="0" applyFont="1" applyFill="1" applyAlignment="1">
      <alignment horizontal="left" vertical="center"/>
    </xf>
    <xf numFmtId="0" fontId="33" fillId="10" borderId="0" xfId="0" applyFont="1" applyFill="1" applyAlignment="1">
      <alignment horizontal="left" vertical="center"/>
    </xf>
    <xf numFmtId="0" fontId="44" fillId="10" borderId="0" xfId="0" applyFont="1" applyFill="1" applyAlignment="1">
      <alignment horizontal="center" vertical="center" wrapText="1"/>
    </xf>
    <xf numFmtId="184" fontId="29" fillId="10" borderId="0" xfId="0" applyNumberFormat="1" applyFont="1" applyFill="1" applyAlignment="1" applyProtection="1">
      <alignment horizontal="right" vertical="center"/>
      <protection hidden="1"/>
    </xf>
    <xf numFmtId="184" fontId="29" fillId="10" borderId="0" xfId="0" applyNumberFormat="1" applyFont="1" applyFill="1" applyAlignment="1">
      <alignment horizontal="right" vertical="center"/>
    </xf>
    <xf numFmtId="0" fontId="29" fillId="10" borderId="0" xfId="0" applyFont="1" applyFill="1" applyAlignment="1">
      <alignment horizontal="left" vertical="center"/>
    </xf>
    <xf numFmtId="49" fontId="29" fillId="10" borderId="0" xfId="0" applyNumberFormat="1" applyFont="1" applyFill="1" applyAlignment="1">
      <alignment horizontal="left" vertical="center"/>
    </xf>
    <xf numFmtId="0" fontId="29" fillId="10" borderId="0" xfId="0" applyFont="1" applyFill="1" applyAlignment="1">
      <alignment vertical="center" wrapText="1"/>
    </xf>
    <xf numFmtId="0" fontId="29" fillId="10" borderId="3" xfId="0" applyFont="1" applyFill="1" applyBorder="1" applyAlignment="1">
      <alignment vertical="center" wrapText="1"/>
    </xf>
    <xf numFmtId="0" fontId="29" fillId="13" borderId="3" xfId="0" applyFont="1" applyFill="1" applyBorder="1" applyAlignment="1">
      <alignment vertical="center" wrapText="1" shrinkToFit="1"/>
    </xf>
    <xf numFmtId="0" fontId="57" fillId="13" borderId="3" xfId="0" applyFont="1" applyFill="1" applyBorder="1" applyAlignment="1" applyProtection="1">
      <alignment vertical="center" wrapText="1" shrinkToFit="1"/>
      <protection hidden="1"/>
    </xf>
    <xf numFmtId="0" fontId="29" fillId="13" borderId="3" xfId="0" applyFont="1" applyFill="1" applyBorder="1" applyAlignment="1">
      <alignment vertical="center" wrapText="1"/>
    </xf>
    <xf numFmtId="0" fontId="29" fillId="13" borderId="3" xfId="0" applyFont="1" applyFill="1" applyBorder="1" applyAlignment="1">
      <alignment horizontal="left" vertical="center" wrapText="1"/>
    </xf>
    <xf numFmtId="0" fontId="29" fillId="13" borderId="39" xfId="0" applyFont="1" applyFill="1" applyBorder="1" applyAlignment="1">
      <alignment vertical="center" wrapText="1"/>
    </xf>
    <xf numFmtId="0" fontId="30" fillId="0" borderId="3" xfId="0" applyFont="1" applyBorder="1" applyAlignment="1">
      <alignment vertical="center" wrapText="1"/>
    </xf>
    <xf numFmtId="0" fontId="29" fillId="13" borderId="22" xfId="0" applyFont="1" applyFill="1" applyBorder="1" applyAlignment="1">
      <alignment vertical="center" wrapText="1"/>
    </xf>
    <xf numFmtId="0" fontId="57" fillId="13" borderId="3" xfId="0" applyFont="1" applyFill="1" applyBorder="1" applyAlignment="1" applyProtection="1">
      <alignment vertical="center" wrapText="1"/>
      <protection hidden="1"/>
    </xf>
    <xf numFmtId="0" fontId="29" fillId="0" borderId="3" xfId="0" applyFont="1" applyBorder="1" applyAlignment="1" applyProtection="1">
      <alignment horizontal="center" vertical="center"/>
      <protection locked="0"/>
    </xf>
    <xf numFmtId="0" fontId="29" fillId="0" borderId="3" xfId="0" applyFont="1" applyBorder="1" applyAlignment="1">
      <alignment vertical="center" wrapText="1"/>
    </xf>
    <xf numFmtId="0" fontId="29" fillId="0" borderId="0" xfId="0" applyFont="1" applyAlignment="1">
      <alignment horizontal="center" vertical="center" wrapText="1"/>
    </xf>
    <xf numFmtId="0" fontId="1" fillId="0" borderId="15" xfId="38" applyBorder="1" applyAlignment="1">
      <alignment horizontal="center" vertical="center"/>
    </xf>
    <xf numFmtId="0" fontId="40" fillId="4" borderId="46" xfId="38" applyFont="1" applyFill="1" applyBorder="1" applyAlignment="1">
      <alignment horizontal="center" vertical="center"/>
    </xf>
    <xf numFmtId="0" fontId="40" fillId="0" borderId="2" xfId="38" applyFont="1" applyBorder="1" applyAlignment="1">
      <alignment horizontal="center" vertical="center"/>
    </xf>
    <xf numFmtId="0" fontId="40" fillId="4" borderId="47" xfId="38" applyFont="1" applyFill="1" applyBorder="1" applyAlignment="1">
      <alignment horizontal="center" vertical="center"/>
    </xf>
    <xf numFmtId="0" fontId="40" fillId="4" borderId="48" xfId="38" applyFont="1" applyFill="1" applyBorder="1" applyAlignment="1">
      <alignment horizontal="center" vertical="center"/>
    </xf>
    <xf numFmtId="0" fontId="40" fillId="5" borderId="49" xfId="38" applyFont="1" applyFill="1" applyBorder="1" applyAlignment="1">
      <alignment horizontal="center" vertical="center"/>
    </xf>
    <xf numFmtId="0" fontId="40" fillId="5" borderId="48" xfId="38" applyFont="1" applyFill="1" applyBorder="1" applyAlignment="1">
      <alignment horizontal="center" vertical="center" wrapText="1"/>
    </xf>
    <xf numFmtId="0" fontId="40" fillId="5" borderId="49" xfId="38" applyFont="1" applyFill="1" applyBorder="1" applyAlignment="1">
      <alignment horizontal="center" vertical="center" wrapText="1"/>
    </xf>
    <xf numFmtId="0" fontId="40" fillId="5" borderId="48" xfId="38" applyFont="1" applyFill="1" applyBorder="1" applyAlignment="1">
      <alignment horizontal="center" vertical="center"/>
    </xf>
    <xf numFmtId="182" fontId="52" fillId="5" borderId="48" xfId="38" applyNumberFormat="1" applyFont="1" applyFill="1" applyBorder="1" applyAlignment="1">
      <alignment horizontal="center" vertical="center" wrapText="1"/>
    </xf>
    <xf numFmtId="0" fontId="52" fillId="5" borderId="48" xfId="38" applyFont="1" applyFill="1" applyBorder="1" applyAlignment="1">
      <alignment horizontal="center" vertical="center" wrapText="1"/>
    </xf>
    <xf numFmtId="0" fontId="40" fillId="5" borderId="87" xfId="38" applyFont="1" applyFill="1" applyBorder="1" applyAlignment="1">
      <alignment horizontal="center" vertical="center"/>
    </xf>
    <xf numFmtId="0" fontId="40" fillId="6" borderId="50" xfId="38" applyFont="1" applyFill="1" applyBorder="1" applyAlignment="1">
      <alignment horizontal="center" vertical="center" wrapText="1"/>
    </xf>
    <xf numFmtId="0" fontId="40" fillId="6" borderId="51" xfId="38" applyFont="1" applyFill="1" applyBorder="1" applyAlignment="1">
      <alignment horizontal="center" vertical="center" wrapText="1"/>
    </xf>
    <xf numFmtId="0" fontId="40" fillId="6" borderId="51" xfId="38" applyFont="1" applyFill="1" applyBorder="1" applyAlignment="1">
      <alignment horizontal="center" vertical="center"/>
    </xf>
    <xf numFmtId="0" fontId="40" fillId="7" borderId="52" xfId="38" applyFont="1" applyFill="1" applyBorder="1" applyAlignment="1">
      <alignment horizontal="center" vertical="center" wrapText="1"/>
    </xf>
    <xf numFmtId="0" fontId="40" fillId="7" borderId="53" xfId="38" applyFont="1" applyFill="1" applyBorder="1" applyAlignment="1">
      <alignment horizontal="center" vertical="center" wrapText="1"/>
    </xf>
    <xf numFmtId="0" fontId="40" fillId="7" borderId="53" xfId="38" applyFont="1" applyFill="1" applyBorder="1" applyAlignment="1">
      <alignment horizontal="center" vertical="center"/>
    </xf>
    <xf numFmtId="0" fontId="40" fillId="8" borderId="3" xfId="38" applyFont="1" applyFill="1" applyBorder="1" applyAlignment="1">
      <alignment horizontal="center" vertical="center" wrapText="1"/>
    </xf>
    <xf numFmtId="0" fontId="40" fillId="8" borderId="3" xfId="38" applyFont="1" applyFill="1" applyBorder="1" applyAlignment="1">
      <alignment horizontal="center" vertical="center"/>
    </xf>
    <xf numFmtId="0" fontId="40" fillId="11" borderId="53" xfId="38" applyFont="1" applyFill="1" applyBorder="1" applyAlignment="1">
      <alignment horizontal="center" vertical="center" wrapText="1"/>
    </xf>
    <xf numFmtId="0" fontId="40" fillId="11" borderId="53" xfId="38" applyFont="1" applyFill="1" applyBorder="1" applyAlignment="1">
      <alignment horizontal="center" vertical="center"/>
    </xf>
    <xf numFmtId="0" fontId="40" fillId="12" borderId="3" xfId="38" applyFont="1" applyFill="1" applyBorder="1" applyAlignment="1">
      <alignment horizontal="center" vertical="center" wrapText="1"/>
    </xf>
    <xf numFmtId="0" fontId="40" fillId="12" borderId="3" xfId="38" applyFont="1" applyFill="1" applyBorder="1" applyAlignment="1">
      <alignment horizontal="center" vertical="center"/>
    </xf>
    <xf numFmtId="0" fontId="40" fillId="9" borderId="3" xfId="38" applyFont="1" applyFill="1" applyBorder="1" applyAlignment="1">
      <alignment horizontal="center" vertical="center"/>
    </xf>
    <xf numFmtId="0" fontId="52" fillId="14" borderId="3" xfId="38" applyFont="1" applyFill="1" applyBorder="1" applyAlignment="1">
      <alignment vertical="center" wrapText="1"/>
    </xf>
    <xf numFmtId="0" fontId="40" fillId="0" borderId="0" xfId="38" applyFont="1">
      <alignment vertical="center"/>
    </xf>
    <xf numFmtId="0" fontId="1" fillId="0" borderId="15" xfId="38" applyBorder="1" applyAlignment="1" applyProtection="1">
      <alignment horizontal="center" vertical="center"/>
      <protection hidden="1"/>
    </xf>
    <xf numFmtId="0" fontId="1" fillId="0" borderId="54" xfId="38" applyBorder="1" applyAlignment="1" applyProtection="1">
      <alignment vertical="center" wrapText="1"/>
      <protection hidden="1"/>
    </xf>
    <xf numFmtId="0" fontId="1" fillId="0" borderId="2" xfId="38" applyBorder="1" applyAlignment="1" applyProtection="1">
      <alignment vertical="center" wrapText="1"/>
      <protection hidden="1"/>
    </xf>
    <xf numFmtId="0" fontId="1" fillId="0" borderId="55" xfId="38" applyBorder="1" applyAlignment="1" applyProtection="1">
      <alignment vertical="center" wrapText="1"/>
      <protection hidden="1"/>
    </xf>
    <xf numFmtId="0" fontId="1" fillId="0" borderId="3" xfId="38" applyBorder="1" applyAlignment="1" applyProtection="1">
      <alignment vertical="center" wrapText="1"/>
      <protection hidden="1"/>
    </xf>
    <xf numFmtId="0" fontId="1" fillId="0" borderId="22" xfId="38" applyBorder="1" applyAlignment="1" applyProtection="1">
      <alignment horizontal="left" vertical="center" wrapText="1"/>
      <protection hidden="1"/>
    </xf>
    <xf numFmtId="0" fontId="1" fillId="0" borderId="3" xfId="38" applyBorder="1" applyAlignment="1" applyProtection="1">
      <alignment horizontal="left" vertical="center" wrapText="1"/>
      <protection hidden="1"/>
    </xf>
    <xf numFmtId="0" fontId="1" fillId="0" borderId="56" xfId="38" applyBorder="1" applyAlignment="1" applyProtection="1">
      <alignment horizontal="left" vertical="center" wrapText="1"/>
      <protection hidden="1"/>
    </xf>
    <xf numFmtId="182" fontId="1" fillId="0" borderId="3" xfId="38" applyNumberFormat="1" applyBorder="1" applyAlignment="1" applyProtection="1">
      <alignment vertical="center" wrapText="1"/>
      <protection hidden="1"/>
    </xf>
    <xf numFmtId="38" fontId="0" fillId="0" borderId="3" xfId="39" applyFont="1" applyBorder="1" applyAlignment="1" applyProtection="1">
      <alignment vertical="center" wrapText="1"/>
      <protection hidden="1"/>
    </xf>
    <xf numFmtId="180" fontId="0" fillId="0" borderId="3" xfId="39" applyNumberFormat="1" applyFont="1" applyBorder="1" applyAlignment="1" applyProtection="1">
      <alignment vertical="center" wrapText="1"/>
      <protection hidden="1"/>
    </xf>
    <xf numFmtId="0" fontId="1" fillId="0" borderId="88" xfId="38" applyBorder="1" applyAlignment="1" applyProtection="1">
      <alignment horizontal="left" vertical="center" wrapText="1"/>
      <protection hidden="1"/>
    </xf>
    <xf numFmtId="0" fontId="1" fillId="0" borderId="50" xfId="38" applyBorder="1" applyAlignment="1" applyProtection="1">
      <alignment horizontal="left" vertical="center" wrapText="1"/>
      <protection hidden="1"/>
    </xf>
    <xf numFmtId="0" fontId="1" fillId="0" borderId="51" xfId="38" applyBorder="1" applyAlignment="1" applyProtection="1">
      <alignment horizontal="left" vertical="center" wrapText="1"/>
      <protection hidden="1"/>
    </xf>
    <xf numFmtId="0" fontId="1" fillId="0" borderId="3" xfId="38" applyBorder="1" applyProtection="1">
      <alignment vertical="center"/>
      <protection hidden="1"/>
    </xf>
    <xf numFmtId="0" fontId="1" fillId="0" borderId="0" xfId="38" applyProtection="1">
      <alignment vertical="center"/>
      <protection hidden="1"/>
    </xf>
    <xf numFmtId="0" fontId="1" fillId="0" borderId="0" xfId="38">
      <alignment vertical="center"/>
    </xf>
    <xf numFmtId="182" fontId="1" fillId="0" borderId="0" xfId="38" applyNumberFormat="1">
      <alignment vertical="center"/>
    </xf>
    <xf numFmtId="49" fontId="1" fillId="0" borderId="3" xfId="38" applyNumberFormat="1" applyBorder="1" applyAlignment="1" applyProtection="1">
      <alignment horizontal="left" vertical="center" wrapText="1"/>
      <protection hidden="1"/>
    </xf>
    <xf numFmtId="49" fontId="1" fillId="0" borderId="51" xfId="38" applyNumberFormat="1" applyBorder="1" applyAlignment="1" applyProtection="1">
      <alignment horizontal="left" vertical="center" wrapText="1"/>
      <protection hidden="1"/>
    </xf>
    <xf numFmtId="0" fontId="0" fillId="0" borderId="22"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15" borderId="15" xfId="0" applyFill="1" applyBorder="1" applyAlignment="1" applyProtection="1">
      <alignment vertical="center" wrapText="1"/>
      <protection hidden="1"/>
    </xf>
    <xf numFmtId="176" fontId="33" fillId="0" borderId="0" xfId="0" applyNumberFormat="1" applyFont="1" applyAlignment="1" applyProtection="1">
      <alignment vertical="center"/>
      <protection locked="0"/>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xf numFmtId="182" fontId="62" fillId="3" borderId="13" xfId="0" applyNumberFormat="1" applyFont="1" applyFill="1" applyBorder="1" applyAlignment="1" applyProtection="1">
      <alignment horizontal="left" vertical="center" wrapText="1"/>
      <protection locked="0"/>
    </xf>
    <xf numFmtId="38" fontId="33" fillId="3" borderId="89" xfId="0" applyNumberFormat="1" applyFont="1" applyFill="1" applyBorder="1" applyAlignment="1" applyProtection="1">
      <alignment horizontal="right" vertical="center"/>
      <protection locked="0"/>
    </xf>
    <xf numFmtId="38" fontId="33" fillId="3" borderId="90" xfId="0" applyNumberFormat="1" applyFont="1" applyFill="1" applyBorder="1" applyAlignment="1" applyProtection="1">
      <alignment horizontal="right" vertical="center"/>
      <protection locked="0"/>
    </xf>
    <xf numFmtId="38" fontId="33" fillId="3" borderId="91" xfId="0" applyNumberFormat="1" applyFont="1" applyFill="1" applyBorder="1" applyAlignment="1" applyProtection="1">
      <alignment horizontal="right" vertical="center"/>
      <protection locked="0"/>
    </xf>
    <xf numFmtId="38" fontId="33" fillId="3" borderId="92"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29" fillId="3" borderId="92" xfId="0" applyNumberFormat="1" applyFont="1" applyFill="1" applyBorder="1" applyAlignment="1" applyProtection="1">
      <alignment horizontal="right" vertical="center"/>
      <protection locked="0"/>
    </xf>
    <xf numFmtId="38" fontId="29" fillId="3" borderId="93" xfId="0" applyNumberFormat="1" applyFont="1" applyFill="1" applyBorder="1" applyAlignment="1" applyProtection="1">
      <alignment horizontal="right" vertical="center"/>
      <protection locked="0"/>
    </xf>
    <xf numFmtId="38" fontId="29" fillId="3" borderId="94" xfId="0" applyNumberFormat="1" applyFont="1" applyFill="1" applyBorder="1" applyAlignment="1" applyProtection="1">
      <alignment horizontal="right" vertical="center"/>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8" fillId="0" borderId="13" xfId="13"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49" fontId="32" fillId="3" borderId="2" xfId="0" applyNumberFormat="1" applyFont="1" applyFill="1" applyBorder="1" applyAlignment="1" applyProtection="1">
      <alignment horizontal="left" vertical="center" wrapText="1"/>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3"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3" borderId="13" xfId="0" applyNumberFormat="1" applyFont="1" applyFill="1" applyBorder="1" applyAlignment="1" applyProtection="1">
      <alignment horizontal="left" vertical="top" wrapText="1"/>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8" fillId="0" borderId="0" xfId="0" applyNumberFormat="1" applyFont="1" applyAlignment="1" applyProtection="1">
      <alignment horizontal="right" vertical="top" wrapText="1"/>
    </xf>
    <xf numFmtId="49" fontId="32" fillId="3" borderId="2"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57" fillId="3" borderId="2"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0" fillId="13" borderId="15" xfId="0" applyFont="1" applyFill="1" applyBorder="1" applyAlignment="1">
      <alignment horizontal="left" vertical="center" wrapText="1"/>
    </xf>
    <xf numFmtId="0" fontId="60" fillId="13" borderId="22" xfId="0" applyFont="1" applyFill="1" applyBorder="1" applyAlignment="1">
      <alignment horizontal="left" vertical="center" wrapText="1"/>
    </xf>
    <xf numFmtId="0" fontId="60" fillId="13" borderId="15" xfId="0" applyFont="1" applyFill="1" applyBorder="1" applyAlignment="1" applyProtection="1">
      <alignment horizontal="right" vertical="center" wrapText="1"/>
      <protection hidden="1"/>
    </xf>
    <xf numFmtId="0" fontId="60" fillId="13" borderId="22" xfId="0" applyFont="1" applyFill="1" applyBorder="1" applyAlignment="1" applyProtection="1">
      <alignment horizontal="right" vertical="center" wrapText="1"/>
      <protection hidden="1"/>
    </xf>
    <xf numFmtId="0" fontId="29" fillId="0" borderId="15" xfId="0" applyFont="1" applyBorder="1" applyAlignment="1" applyProtection="1">
      <alignment horizontal="left" vertical="center"/>
      <protection locked="0"/>
    </xf>
    <xf numFmtId="0" fontId="29" fillId="0" borderId="22"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57" fillId="13" borderId="18" xfId="0" applyFont="1" applyFill="1" applyBorder="1" applyAlignment="1" applyProtection="1">
      <alignment horizontal="left" vertical="center" wrapText="1"/>
      <protection hidden="1"/>
    </xf>
    <xf numFmtId="0" fontId="57" fillId="13" borderId="11" xfId="0" applyFont="1" applyFill="1" applyBorder="1" applyAlignment="1" applyProtection="1">
      <alignment horizontal="left" vertical="center" wrapText="1"/>
      <protection hidden="1"/>
    </xf>
    <xf numFmtId="0" fontId="60" fillId="10" borderId="15" xfId="0" applyFont="1" applyFill="1" applyBorder="1" applyAlignment="1">
      <alignment horizontal="center" vertical="center" wrapText="1"/>
    </xf>
    <xf numFmtId="0" fontId="60" fillId="10" borderId="2" xfId="0" applyFont="1" applyFill="1" applyBorder="1" applyAlignment="1">
      <alignment horizontal="center" vertical="center" wrapText="1"/>
    </xf>
    <xf numFmtId="0" fontId="60" fillId="10" borderId="22" xfId="0" applyFont="1" applyFill="1" applyBorder="1" applyAlignment="1">
      <alignment horizontal="center" vertical="center" wrapText="1"/>
    </xf>
    <xf numFmtId="0" fontId="60" fillId="10" borderId="3" xfId="0" applyFont="1" applyFill="1" applyBorder="1" applyAlignment="1">
      <alignment vertical="center" wrapText="1"/>
    </xf>
    <xf numFmtId="0" fontId="29" fillId="10" borderId="2" xfId="0" applyFont="1" applyFill="1" applyBorder="1" applyAlignment="1">
      <alignment horizontal="left" vertical="center" wrapText="1"/>
    </xf>
    <xf numFmtId="0" fontId="0" fillId="0" borderId="15" xfId="0" applyFill="1" applyBorder="1"/>
    <xf numFmtId="0" fontId="0" fillId="0" borderId="22" xfId="0" applyFill="1" applyBorder="1"/>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5" xfId="0" applyBorder="1" applyAlignment="1">
      <alignment horizontal="center" vertical="center"/>
    </xf>
    <xf numFmtId="177" fontId="29" fillId="0" borderId="41" xfId="0" applyNumberFormat="1" applyFont="1" applyBorder="1" applyAlignment="1">
      <alignment horizontal="center" vertical="center"/>
    </xf>
    <xf numFmtId="177" fontId="29" fillId="0" borderId="84"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3" xfId="0" applyNumberFormat="1" applyFont="1" applyBorder="1" applyAlignment="1">
      <alignment horizontal="center" vertical="center"/>
    </xf>
    <xf numFmtId="0" fontId="0" fillId="0" borderId="86"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4">
    <dxf>
      <fill>
        <patternFill>
          <bgColor theme="0"/>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2</xdr:col>
      <xdr:colOff>228600</xdr:colOff>
      <xdr:row>16</xdr:row>
      <xdr:rowOff>9524</xdr:rowOff>
    </xdr:from>
    <xdr:to>
      <xdr:col>5</xdr:col>
      <xdr:colOff>158750</xdr:colOff>
      <xdr:row>25</xdr:row>
      <xdr:rowOff>28574</xdr:rowOff>
    </xdr:to>
    <xdr:sp macro="" textlink="">
      <xdr:nvSpPr>
        <xdr:cNvPr id="4" name="吹き出し: 角を丸めた四角形 3">
          <a:extLst>
            <a:ext uri="{FF2B5EF4-FFF2-40B4-BE49-F238E27FC236}">
              <a16:creationId xmlns:a16="http://schemas.microsoft.com/office/drawing/2014/main" id="{3CC073AC-3674-491E-9307-C82A69808A5F}"/>
            </a:ext>
          </a:extLst>
        </xdr:cNvPr>
        <xdr:cNvSpPr/>
      </xdr:nvSpPr>
      <xdr:spPr>
        <a:xfrm>
          <a:off x="2343150" y="3038474"/>
          <a:ext cx="3197225" cy="147637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34925</xdr:colOff>
      <xdr:row>0</xdr:row>
      <xdr:rowOff>38100</xdr:rowOff>
    </xdr:from>
    <xdr:to>
      <xdr:col>10</xdr:col>
      <xdr:colOff>596900</xdr:colOff>
      <xdr:row>9</xdr:row>
      <xdr:rowOff>15875</xdr:rowOff>
    </xdr:to>
    <xdr:sp macro="" textlink="">
      <xdr:nvSpPr>
        <xdr:cNvPr id="5" name="正方形/長方形 4">
          <a:extLst>
            <a:ext uri="{FF2B5EF4-FFF2-40B4-BE49-F238E27FC236}">
              <a16:creationId xmlns:a16="http://schemas.microsoft.com/office/drawing/2014/main" id="{43F2B4F5-D985-4E97-A031-9643C1F28F77}"/>
            </a:ext>
          </a:extLst>
        </xdr:cNvPr>
        <xdr:cNvSpPr/>
      </xdr:nvSpPr>
      <xdr:spPr>
        <a:xfrm>
          <a:off x="5416550" y="38100"/>
          <a:ext cx="4048125" cy="18256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ご確認不要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33</xdr:col>
      <xdr:colOff>2571750</xdr:colOff>
      <xdr:row>11</xdr:row>
      <xdr:rowOff>161925</xdr:rowOff>
    </xdr:to>
    <xdr:sp macro="" textlink="">
      <xdr:nvSpPr>
        <xdr:cNvPr id="2" name="正方形/長方形 1">
          <a:extLst>
            <a:ext uri="{FF2B5EF4-FFF2-40B4-BE49-F238E27FC236}">
              <a16:creationId xmlns:a16="http://schemas.microsoft.com/office/drawing/2014/main" id="{DB7D9629-750A-4F8E-B884-63D127AA6033}"/>
            </a:ext>
          </a:extLst>
        </xdr:cNvPr>
        <xdr:cNvSpPr/>
      </xdr:nvSpPr>
      <xdr:spPr>
        <a:xfrm>
          <a:off x="0" y="0"/>
          <a:ext cx="16706850" cy="27241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2286001</xdr:colOff>
      <xdr:row>7</xdr:row>
      <xdr:rowOff>57150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1" y="0"/>
          <a:ext cx="13411200" cy="16764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200025</xdr:rowOff>
    </xdr:from>
    <xdr:to>
      <xdr:col>6</xdr:col>
      <xdr:colOff>1381125</xdr:colOff>
      <xdr:row>62</xdr:row>
      <xdr:rowOff>174624</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200025"/>
          <a:ext cx="9725025" cy="15500349"/>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本シートは採択後に利用いたします。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66675</xdr:colOff>
      <xdr:row>0</xdr:row>
      <xdr:rowOff>9524</xdr:rowOff>
    </xdr:from>
    <xdr:to>
      <xdr:col>18</xdr:col>
      <xdr:colOff>114300</xdr:colOff>
      <xdr:row>51</xdr:row>
      <xdr:rowOff>152399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515475" y="9524"/>
          <a:ext cx="7905750" cy="131540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72570</xdr:colOff>
      <xdr:row>0</xdr:row>
      <xdr:rowOff>24189</xdr:rowOff>
    </xdr:from>
    <xdr:to>
      <xdr:col>20</xdr:col>
      <xdr:colOff>576942</xdr:colOff>
      <xdr:row>12</xdr:row>
      <xdr:rowOff>500743</xdr:rowOff>
    </xdr:to>
    <xdr:sp macro="" textlink="">
      <xdr:nvSpPr>
        <xdr:cNvPr id="2" name="正方形/長方形 1">
          <a:extLst>
            <a:ext uri="{FF2B5EF4-FFF2-40B4-BE49-F238E27FC236}">
              <a16:creationId xmlns:a16="http://schemas.microsoft.com/office/drawing/2014/main" id="{82CC096E-721F-4E1D-BD46-E8C76B9F7EDA}"/>
            </a:ext>
          </a:extLst>
        </xdr:cNvPr>
        <xdr:cNvSpPr/>
      </xdr:nvSpPr>
      <xdr:spPr>
        <a:xfrm>
          <a:off x="14271170" y="27364"/>
          <a:ext cx="13912397" cy="73345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代表研究者のみ、記入欄（水色セル）へご記入をお願いします。</a:t>
          </a:r>
          <a:endPar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1" i="0" u="none" strike="noStrike" kern="0" cap="none" spc="0" normalizeH="0" baseline="0" noProof="0">
              <a:ln>
                <a:noFill/>
              </a:ln>
              <a:solidFill>
                <a:srgbClr val="FEB4EB"/>
              </a:solidFill>
              <a:effectLst/>
              <a:uLnTx/>
              <a:uFillTx/>
              <a:latin typeface="ＭＳ 明朝" panose="02020609040205080304" pitchFamily="17" charset="-128"/>
              <a:ea typeface="ＭＳ 明朝" panose="02020609040205080304" pitchFamily="17" charset="-128"/>
              <a:cs typeface="+mn-cs"/>
            </a:rPr>
            <a:t>分担研究者の内容を含む課題全体を表すタグを選定してください。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20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a:p>
          <a:pPr algn="l"/>
          <a:endParaRPr kumimoji="1" lang="ja-JP" altLang="en-US"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研究開発タグについて</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20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「研究の性格」とは医学研究上の特性について</a:t>
          </a:r>
          <a:r>
            <a:rPr kumimoji="1" lang="en-US" altLang="ja-JP" sz="2000">
              <a:latin typeface="ＭＳ 明朝" panose="02020609040205080304" pitchFamily="17" charset="-128"/>
              <a:ea typeface="ＭＳ 明朝" panose="02020609040205080304" pitchFamily="17" charset="-128"/>
            </a:rPr>
            <a:t>AMED</a:t>
          </a:r>
          <a:r>
            <a:rPr kumimoji="1" lang="ja-JP" altLang="en-US" sz="20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20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2000">
              <a:latin typeface="ＭＳ 明朝" panose="02020609040205080304" pitchFamily="17" charset="-128"/>
              <a:ea typeface="ＭＳ 明朝" panose="02020609040205080304" pitchFamily="17" charset="-128"/>
            </a:rPr>
            <a:t>選びください。</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「開発フェーズ」とは医薬品、医療機器、再生医療等製品、体外診断薬における開発段階を指します。下記の「承認上の分類」で薬機法分類非該当を選択した場合は、「該当無し」が選択されます。</a:t>
          </a:r>
          <a:endParaRPr kumimoji="1" lang="en-US" altLang="ja-JP" sz="20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20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20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20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20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2</xdr:col>
      <xdr:colOff>0</xdr:colOff>
      <xdr:row>11</xdr:row>
      <xdr:rowOff>0</xdr:rowOff>
    </xdr:from>
    <xdr:to>
      <xdr:col>3</xdr:col>
      <xdr:colOff>9777186</xdr:colOff>
      <xdr:row>12</xdr:row>
      <xdr:rowOff>15422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B42B5189-A762-40C6-A4E2-80A89AF0EC50}"/>
            </a:ext>
          </a:extLst>
        </xdr:cNvPr>
        <xdr:cNvSpPr/>
      </xdr:nvSpPr>
      <xdr:spPr>
        <a:xfrm>
          <a:off x="3605893" y="5987143"/>
          <a:ext cx="10471150" cy="927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80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rPr>
            <a:t>http://www.byomei.org/Scripts/search/index_search.asp</a:t>
          </a:r>
          <a:endParaRPr lang="ja-JP" altLang="ja-JP" sz="1600" u="sng">
            <a:solidFill>
              <a:srgbClr val="3333FF"/>
            </a:solidFill>
            <a:effectLst/>
            <a:latin typeface="ＭＳ Ｐゴシック" panose="020B0600070205080204" pitchFamily="50" charset="-128"/>
            <a:ea typeface="ＭＳ Ｐゴシック" panose="020B0600070205080204" pitchFamily="50" charset="-128"/>
            <a:cs typeface="Calibri" panose="020F0502020204030204" pitchFamily="34" charset="0"/>
          </a:endParaRPr>
        </a:p>
        <a:p>
          <a:pPr algn="l"/>
          <a:endParaRPr kumimoji="1" lang="en-US" altLang="ja-JP" sz="1800" u="sng">
            <a:solidFill>
              <a:srgbClr val="3333FF"/>
            </a:solidFill>
          </a:endParaRPr>
        </a:p>
      </xdr:txBody>
    </xdr:sp>
    <xdr:clientData/>
  </xdr:twoCellAnchor>
  <xdr:twoCellAnchor>
    <xdr:from>
      <xdr:col>0</xdr:col>
      <xdr:colOff>0</xdr:colOff>
      <xdr:row>0</xdr:row>
      <xdr:rowOff>0</xdr:rowOff>
    </xdr:from>
    <xdr:to>
      <xdr:col>4</xdr:col>
      <xdr:colOff>40821</xdr:colOff>
      <xdr:row>26</xdr:row>
      <xdr:rowOff>13606</xdr:rowOff>
    </xdr:to>
    <xdr:sp macro="" textlink="">
      <xdr:nvSpPr>
        <xdr:cNvPr id="4" name="正方形/長方形 3">
          <a:extLst>
            <a:ext uri="{FF2B5EF4-FFF2-40B4-BE49-F238E27FC236}">
              <a16:creationId xmlns:a16="http://schemas.microsoft.com/office/drawing/2014/main" id="{23AD413E-670D-4946-A024-EBF0D3DA1C1B}"/>
            </a:ext>
          </a:extLst>
        </xdr:cNvPr>
        <xdr:cNvSpPr/>
      </xdr:nvSpPr>
      <xdr:spPr>
        <a:xfrm>
          <a:off x="0" y="0"/>
          <a:ext cx="15430500" cy="19607892"/>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本シートは記入不要です。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11</xdr:col>
      <xdr:colOff>625474</xdr:colOff>
      <xdr:row>1</xdr:row>
      <xdr:rowOff>180975</xdr:rowOff>
    </xdr:from>
    <xdr:to>
      <xdr:col>17</xdr:col>
      <xdr:colOff>622299</xdr:colOff>
      <xdr:row>7</xdr:row>
      <xdr:rowOff>6350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12760324" y="358775"/>
          <a:ext cx="3768725" cy="1082675"/>
        </a:xfrm>
        <a:prstGeom prst="wedgeRoundRectCallout">
          <a:avLst>
            <a:gd name="adj1" fmla="val -66804"/>
            <a:gd name="adj2" fmla="val 5477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0</xdr:col>
      <xdr:colOff>1739900</xdr:colOff>
      <xdr:row>18</xdr:row>
      <xdr:rowOff>196850</xdr:rowOff>
    </xdr:from>
    <xdr:to>
      <xdr:col>1</xdr:col>
      <xdr:colOff>1914525</xdr:colOff>
      <xdr:row>21</xdr:row>
      <xdr:rowOff>161925</xdr:rowOff>
    </xdr:to>
    <xdr:sp macro="" textlink="">
      <xdr:nvSpPr>
        <xdr:cNvPr id="2" name="吹き出し: 角を丸めた四角形 1">
          <a:extLst>
            <a:ext uri="{FF2B5EF4-FFF2-40B4-BE49-F238E27FC236}">
              <a16:creationId xmlns:a16="http://schemas.microsoft.com/office/drawing/2014/main" id="{C3A2ACD8-4CAC-444C-8A3B-1209E03405FE}"/>
            </a:ext>
          </a:extLst>
        </xdr:cNvPr>
        <xdr:cNvSpPr/>
      </xdr:nvSpPr>
      <xdr:spPr>
        <a:xfrm>
          <a:off x="1739900" y="4102100"/>
          <a:ext cx="2489200" cy="62230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7</xdr:col>
      <xdr:colOff>352424</xdr:colOff>
      <xdr:row>11</xdr:row>
      <xdr:rowOff>180974</xdr:rowOff>
    </xdr:from>
    <xdr:to>
      <xdr:col>9</xdr:col>
      <xdr:colOff>28574</xdr:colOff>
      <xdr:row>15</xdr:row>
      <xdr:rowOff>88899</xdr:rowOff>
    </xdr:to>
    <xdr:sp macro="" textlink="">
      <xdr:nvSpPr>
        <xdr:cNvPr id="3" name="吹き出し: 角を丸めた四角形 2">
          <a:extLst>
            <a:ext uri="{FF2B5EF4-FFF2-40B4-BE49-F238E27FC236}">
              <a16:creationId xmlns:a16="http://schemas.microsoft.com/office/drawing/2014/main" id="{CEA2FC82-7C05-4098-A2BA-B37D12C6911C}"/>
            </a:ext>
          </a:extLst>
        </xdr:cNvPr>
        <xdr:cNvSpPr/>
      </xdr:nvSpPr>
      <xdr:spPr>
        <a:xfrm>
          <a:off x="5581649" y="2952749"/>
          <a:ext cx="2733675" cy="974725"/>
        </a:xfrm>
        <a:prstGeom prst="wedgeRoundRectCallout">
          <a:avLst>
            <a:gd name="adj1" fmla="val -35479"/>
            <a:gd name="adj2" fmla="val -16209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以降については、旅費が発生する年度も記載してください。</a:t>
          </a:r>
          <a:endParaRPr kumimoji="1" lang="en-US" altLang="ja-JP" sz="1200">
            <a:solidFill>
              <a:sysClr val="windowText" lastClr="000000"/>
            </a:solidFill>
          </a:endParaRPr>
        </a:p>
        <a:p>
          <a:pPr algn="l"/>
          <a:r>
            <a:rPr kumimoji="1" lang="ja-JP" altLang="en-US" sz="1200">
              <a:solidFill>
                <a:sysClr val="windowText" lastClr="000000"/>
              </a:solidFill>
            </a:rPr>
            <a:t>例：外注業者との打合せ（</a:t>
          </a:r>
          <a:r>
            <a:rPr kumimoji="1" lang="en-US" altLang="ja-JP" sz="1200">
              <a:solidFill>
                <a:sysClr val="windowText" lastClr="000000"/>
              </a:solidFill>
            </a:rPr>
            <a:t>2026</a:t>
          </a:r>
          <a:r>
            <a:rPr kumimoji="1" lang="ja-JP" altLang="en-US" sz="1200">
              <a:solidFill>
                <a:sysClr val="windowText" lastClr="000000"/>
              </a:solidFill>
            </a:rPr>
            <a:t>年度）</a:t>
          </a:r>
          <a:endParaRPr kumimoji="1" lang="en-US" altLang="ja-JP" sz="12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twoCellAnchor>
    <xdr:from>
      <xdr:col>0</xdr:col>
      <xdr:colOff>47625</xdr:colOff>
      <xdr:row>0</xdr:row>
      <xdr:rowOff>38100</xdr:rowOff>
    </xdr:from>
    <xdr:to>
      <xdr:col>10</xdr:col>
      <xdr:colOff>57150</xdr:colOff>
      <xdr:row>26</xdr:row>
      <xdr:rowOff>180975</xdr:rowOff>
    </xdr:to>
    <xdr:sp macro="" textlink="">
      <xdr:nvSpPr>
        <xdr:cNvPr id="3" name="正方形/長方形 2">
          <a:extLst>
            <a:ext uri="{FF2B5EF4-FFF2-40B4-BE49-F238E27FC236}">
              <a16:creationId xmlns:a16="http://schemas.microsoft.com/office/drawing/2014/main" id="{89648DC6-312B-4289-8F7C-ED9D82816A68}"/>
            </a:ext>
          </a:extLst>
        </xdr:cNvPr>
        <xdr:cNvSpPr/>
      </xdr:nvSpPr>
      <xdr:spPr>
        <a:xfrm>
          <a:off x="47625" y="38100"/>
          <a:ext cx="10239375" cy="605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18</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G23" sqref="G23"/>
    </sheetView>
  </sheetViews>
  <sheetFormatPr defaultColWidth="9" defaultRowHeight="13" x14ac:dyDescent="0.2"/>
  <cols>
    <col min="1" max="1" width="17.36328125" style="139" customWidth="1"/>
    <col min="2" max="2" width="12.90625" style="139" customWidth="1"/>
    <col min="3" max="3" width="14.08984375" style="139" customWidth="1"/>
    <col min="4" max="5" width="16.36328125" style="139" customWidth="1"/>
    <col min="6" max="6" width="13.90625" style="139" customWidth="1"/>
    <col min="7" max="16384" width="9" style="139"/>
  </cols>
  <sheetData>
    <row r="1" spans="1:6" ht="14" x14ac:dyDescent="0.2">
      <c r="A1" s="419"/>
      <c r="B1" s="419"/>
      <c r="C1" s="419"/>
      <c r="D1" s="419"/>
      <c r="E1" s="142"/>
    </row>
    <row r="2" spans="1:6" ht="15" customHeight="1" x14ac:dyDescent="0.2">
      <c r="A2" s="422" t="s">
        <v>135</v>
      </c>
      <c r="B2" s="422"/>
      <c r="C2" s="422"/>
      <c r="D2" s="184" t="str">
        <f>"補助率："&amp;【鑑】経費等内訳書!C19&amp;"/"&amp;【鑑】経費等内訳書!E19</f>
        <v>補助率：2/3</v>
      </c>
      <c r="E2" s="143" t="s">
        <v>136</v>
      </c>
    </row>
    <row r="3" spans="1:6" ht="39.75" customHeight="1" x14ac:dyDescent="0.2">
      <c r="A3" s="160" t="s">
        <v>112</v>
      </c>
      <c r="B3" s="160" t="s">
        <v>137</v>
      </c>
      <c r="C3" s="161" t="s">
        <v>138</v>
      </c>
      <c r="D3" s="166" t="s">
        <v>187</v>
      </c>
      <c r="E3" s="183" t="s">
        <v>189</v>
      </c>
    </row>
    <row r="4" spans="1:6" x14ac:dyDescent="0.2">
      <c r="A4" s="420" t="s">
        <v>139</v>
      </c>
      <c r="B4" s="162" t="s">
        <v>140</v>
      </c>
      <c r="C4" s="163">
        <f>【鑑】経費等内訳書!E21</f>
        <v>1500000</v>
      </c>
      <c r="D4" s="167">
        <f>C4+C5</f>
        <v>2924000</v>
      </c>
      <c r="E4" s="168">
        <f>【鑑】経費等内訳書!G21</f>
        <v>1949333</v>
      </c>
    </row>
    <row r="5" spans="1:6" x14ac:dyDescent="0.2">
      <c r="A5" s="421"/>
      <c r="B5" s="162" t="s">
        <v>141</v>
      </c>
      <c r="C5" s="163">
        <f>【鑑】経費等内訳書!E22</f>
        <v>1424000</v>
      </c>
      <c r="D5" s="169"/>
      <c r="E5" s="170"/>
    </row>
    <row r="6" spans="1:6" x14ac:dyDescent="0.2">
      <c r="A6" s="164" t="s">
        <v>142</v>
      </c>
      <c r="B6" s="165" t="s">
        <v>143</v>
      </c>
      <c r="C6" s="163">
        <f>【鑑】経費等内訳書!E23</f>
        <v>410000</v>
      </c>
      <c r="D6" s="171">
        <f>C6</f>
        <v>410000</v>
      </c>
      <c r="E6" s="172">
        <f>【鑑】経費等内訳書!G23</f>
        <v>273333</v>
      </c>
    </row>
    <row r="7" spans="1:6" x14ac:dyDescent="0.2">
      <c r="A7" s="420" t="s">
        <v>144</v>
      </c>
      <c r="B7" s="162" t="s">
        <v>145</v>
      </c>
      <c r="C7" s="163">
        <f>【鑑】経費等内訳書!E24</f>
        <v>14735000</v>
      </c>
      <c r="D7" s="167">
        <f>C7+C8</f>
        <v>14747000</v>
      </c>
      <c r="E7" s="168">
        <f>【鑑】経費等内訳書!G24</f>
        <v>9831333</v>
      </c>
    </row>
    <row r="8" spans="1:6" x14ac:dyDescent="0.2">
      <c r="A8" s="421"/>
      <c r="B8" s="162" t="s">
        <v>146</v>
      </c>
      <c r="C8" s="163">
        <f>【鑑】経費等内訳書!E25</f>
        <v>12000</v>
      </c>
      <c r="D8" s="169"/>
      <c r="E8" s="170"/>
    </row>
    <row r="9" spans="1:6" x14ac:dyDescent="0.2">
      <c r="A9" s="308" t="s">
        <v>12</v>
      </c>
      <c r="B9" s="162" t="s">
        <v>322</v>
      </c>
      <c r="C9" s="163">
        <f>【鑑】経費等内訳書!E26</f>
        <v>501098000</v>
      </c>
      <c r="D9" s="173">
        <f>C9</f>
        <v>501098000</v>
      </c>
      <c r="E9" s="174">
        <f>【鑑】経費等内訳書!G26</f>
        <v>334065333</v>
      </c>
    </row>
    <row r="10" spans="1:6" x14ac:dyDescent="0.2">
      <c r="A10" s="417" t="s">
        <v>148</v>
      </c>
      <c r="B10" s="417"/>
      <c r="C10" s="163">
        <f>SUM(C4:C9)</f>
        <v>519179000</v>
      </c>
      <c r="D10" s="175">
        <f>SUM(D4:D9)</f>
        <v>519179000</v>
      </c>
      <c r="E10" s="163">
        <f>【鑑】経費等内訳書!G27</f>
        <v>346119332</v>
      </c>
    </row>
    <row r="11" spans="1:6" x14ac:dyDescent="0.2">
      <c r="A11" s="415" t="str">
        <f>CONCATENATE("間接経費/一般管理費（小計の",【鑑】経費等内訳書!C28,"％）")</f>
        <v>間接経費/一般管理費（小計の10％）</v>
      </c>
      <c r="B11" s="416"/>
      <c r="C11" s="416"/>
      <c r="D11" s="175">
        <f>【鑑】経費等内訳書!F28</f>
        <v>51917900</v>
      </c>
      <c r="E11" s="163">
        <f>【鑑】経費等内訳書!G28</f>
        <v>34611933</v>
      </c>
    </row>
    <row r="12" spans="1:6" x14ac:dyDescent="0.2">
      <c r="A12" s="306" t="s">
        <v>321</v>
      </c>
      <c r="B12" s="307"/>
      <c r="C12" s="309">
        <f>【鑑】経費等内訳書!E29</f>
        <v>10000000</v>
      </c>
      <c r="D12" s="175">
        <f>【鑑】経費等内訳書!F29</f>
        <v>10000000</v>
      </c>
      <c r="E12" s="163">
        <f>【鑑】経費等内訳書!G29</f>
        <v>6666666</v>
      </c>
    </row>
    <row r="13" spans="1:6" x14ac:dyDescent="0.2">
      <c r="A13" s="417" t="s">
        <v>149</v>
      </c>
      <c r="B13" s="417"/>
      <c r="C13" s="418"/>
      <c r="D13" s="175">
        <f>SUM(D10:D12)</f>
        <v>581096900</v>
      </c>
      <c r="E13" s="163">
        <f>SUM(E10:E12)</f>
        <v>387397931</v>
      </c>
    </row>
    <row r="14" spans="1:6" x14ac:dyDescent="0.2">
      <c r="F14" s="140"/>
    </row>
    <row r="15" spans="1:6" ht="16.5" x14ac:dyDescent="0.2">
      <c r="F15" s="141"/>
    </row>
    <row r="16" spans="1:6" x14ac:dyDescent="0.2">
      <c r="F16" s="140"/>
    </row>
  </sheetData>
  <sheetProtection algorithmName="SHA-512" hashValue="u84ngMPA3SnyeyrkOgZHBD+eh5vNTrd7FubRK/SU/SmvMeDiLss1DN7kXsZcgPU35JJDw5b4toPMPjmMTpKZLw==" saltValue="jxPxjlSn7l3I2Blvo82xmw=="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21" sqref="B21"/>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119</v>
      </c>
      <c r="B1" s="53"/>
      <c r="F1" s="2"/>
      <c r="G1" s="10"/>
    </row>
    <row r="2" spans="1:7" ht="17.25" customHeight="1" thickBot="1" x14ac:dyDescent="0.25">
      <c r="A2" s="1" t="s">
        <v>14</v>
      </c>
      <c r="E2" s="3" t="s">
        <v>30</v>
      </c>
    </row>
    <row r="3" spans="1:7" ht="14.25" customHeight="1" x14ac:dyDescent="0.2">
      <c r="A3" s="526" t="s">
        <v>2</v>
      </c>
      <c r="B3" s="507" t="s">
        <v>17</v>
      </c>
      <c r="C3" s="491" t="s">
        <v>71</v>
      </c>
      <c r="D3" s="491"/>
      <c r="E3" s="524" t="s">
        <v>178</v>
      </c>
    </row>
    <row r="4" spans="1:7" s="23" customFormat="1" ht="14.25" customHeight="1" thickBot="1" x14ac:dyDescent="0.25">
      <c r="A4" s="519"/>
      <c r="B4" s="508"/>
      <c r="C4" s="41" t="s">
        <v>177</v>
      </c>
      <c r="D4" s="41" t="s">
        <v>67</v>
      </c>
      <c r="E4" s="525"/>
    </row>
    <row r="5" spans="1:7" s="10" customFormat="1" ht="17.25" customHeight="1" x14ac:dyDescent="0.2">
      <c r="A5" s="107" t="s">
        <v>36</v>
      </c>
      <c r="B5" s="119" t="s">
        <v>407</v>
      </c>
      <c r="C5" s="119">
        <v>12000</v>
      </c>
      <c r="D5" s="119">
        <v>1</v>
      </c>
      <c r="E5" s="48">
        <f>ROUNDDOWN(C5*D5,0)</f>
        <v>12000</v>
      </c>
      <c r="F5" s="20"/>
    </row>
    <row r="6" spans="1:7" s="9" customFormat="1" ht="17.25" customHeight="1" x14ac:dyDescent="0.2">
      <c r="A6" s="107"/>
      <c r="B6" s="119"/>
      <c r="C6" s="119"/>
      <c r="D6" s="119"/>
      <c r="E6" s="48">
        <f t="shared" ref="E6:E28" si="0">ROUNDDOWN(C6*D6,0)</f>
        <v>0</v>
      </c>
    </row>
    <row r="7" spans="1:7" s="9" customFormat="1" ht="17.25" customHeight="1" x14ac:dyDescent="0.2">
      <c r="A7" s="67"/>
      <c r="B7" s="108"/>
      <c r="C7" s="108"/>
      <c r="D7" s="108"/>
      <c r="E7" s="48">
        <f t="shared" si="0"/>
        <v>0</v>
      </c>
    </row>
    <row r="8" spans="1:7" s="26" customFormat="1" ht="17.25" customHeight="1" x14ac:dyDescent="0.2">
      <c r="A8" s="67"/>
      <c r="B8" s="108"/>
      <c r="C8" s="108"/>
      <c r="D8" s="108"/>
      <c r="E8" s="48">
        <f t="shared" si="0"/>
        <v>0</v>
      </c>
    </row>
    <row r="9" spans="1:7" s="26" customFormat="1" ht="17.25" customHeight="1" x14ac:dyDescent="0.2">
      <c r="A9" s="67"/>
      <c r="B9" s="108"/>
      <c r="C9" s="108"/>
      <c r="D9" s="108"/>
      <c r="E9" s="48">
        <f t="shared" si="0"/>
        <v>0</v>
      </c>
    </row>
    <row r="10" spans="1:7" s="26" customFormat="1" ht="17.25" customHeight="1" x14ac:dyDescent="0.2">
      <c r="A10" s="67"/>
      <c r="B10" s="108"/>
      <c r="C10" s="108"/>
      <c r="D10" s="108"/>
      <c r="E10" s="48">
        <f t="shared" si="0"/>
        <v>0</v>
      </c>
    </row>
    <row r="11" spans="1:7" s="26" customFormat="1" ht="17.25" customHeight="1" x14ac:dyDescent="0.2">
      <c r="A11" s="67"/>
      <c r="B11" s="108"/>
      <c r="C11" s="108"/>
      <c r="D11" s="108"/>
      <c r="E11" s="48">
        <f t="shared" si="0"/>
        <v>0</v>
      </c>
    </row>
    <row r="12" spans="1:7" s="26" customFormat="1" ht="17.25" customHeight="1" x14ac:dyDescent="0.2">
      <c r="A12" s="67"/>
      <c r="B12" s="108"/>
      <c r="C12" s="108"/>
      <c r="D12" s="108"/>
      <c r="E12" s="48">
        <f t="shared" si="0"/>
        <v>0</v>
      </c>
    </row>
    <row r="13" spans="1:7" s="26" customFormat="1" ht="17.25" customHeight="1" x14ac:dyDescent="0.2">
      <c r="A13" s="67"/>
      <c r="B13" s="108"/>
      <c r="C13" s="108"/>
      <c r="D13" s="108"/>
      <c r="E13" s="48">
        <f t="shared" si="0"/>
        <v>0</v>
      </c>
    </row>
    <row r="14" spans="1:7" s="26" customFormat="1" ht="17.25" customHeight="1" x14ac:dyDescent="0.2">
      <c r="A14" s="67"/>
      <c r="B14" s="108"/>
      <c r="C14" s="108"/>
      <c r="D14" s="108"/>
      <c r="E14" s="48">
        <f t="shared" si="0"/>
        <v>0</v>
      </c>
    </row>
    <row r="15" spans="1:7" s="26" customFormat="1" ht="17.25" customHeight="1" x14ac:dyDescent="0.2">
      <c r="A15" s="67"/>
      <c r="B15" s="108"/>
      <c r="C15" s="108"/>
      <c r="D15" s="108"/>
      <c r="E15" s="48">
        <f t="shared" si="0"/>
        <v>0</v>
      </c>
    </row>
    <row r="16" spans="1:7" s="26" customFormat="1" ht="17.25" customHeight="1" x14ac:dyDescent="0.2">
      <c r="A16" s="67"/>
      <c r="B16" s="108"/>
      <c r="C16" s="108"/>
      <c r="D16" s="108"/>
      <c r="E16" s="48">
        <f t="shared" si="0"/>
        <v>0</v>
      </c>
    </row>
    <row r="17" spans="1:5" s="26" customFormat="1" ht="17.25" customHeight="1" x14ac:dyDescent="0.2">
      <c r="A17" s="67"/>
      <c r="B17" s="108"/>
      <c r="C17" s="108"/>
      <c r="D17" s="108"/>
      <c r="E17" s="48">
        <f t="shared" si="0"/>
        <v>0</v>
      </c>
    </row>
    <row r="18" spans="1:5" s="26" customFormat="1" ht="17.25" customHeight="1" x14ac:dyDescent="0.2">
      <c r="A18" s="67"/>
      <c r="B18" s="108"/>
      <c r="C18" s="108"/>
      <c r="D18" s="108"/>
      <c r="E18" s="48">
        <f t="shared" si="0"/>
        <v>0</v>
      </c>
    </row>
    <row r="19" spans="1:5" s="26" customFormat="1" ht="17.25" customHeight="1" x14ac:dyDescent="0.2">
      <c r="A19" s="67"/>
      <c r="B19" s="108"/>
      <c r="C19" s="108"/>
      <c r="D19" s="108"/>
      <c r="E19" s="48">
        <f t="shared" si="0"/>
        <v>0</v>
      </c>
    </row>
    <row r="20" spans="1:5" s="26" customFormat="1" ht="17.25" customHeight="1" x14ac:dyDescent="0.2">
      <c r="A20" s="67"/>
      <c r="B20" s="108"/>
      <c r="C20" s="108"/>
      <c r="D20" s="108"/>
      <c r="E20" s="48">
        <f t="shared" si="0"/>
        <v>0</v>
      </c>
    </row>
    <row r="21" spans="1:5" s="26" customFormat="1" ht="17.25" customHeight="1" x14ac:dyDescent="0.2">
      <c r="A21" s="67"/>
      <c r="B21" s="108"/>
      <c r="C21" s="108"/>
      <c r="D21" s="108"/>
      <c r="E21" s="48">
        <f t="shared" si="0"/>
        <v>0</v>
      </c>
    </row>
    <row r="22" spans="1:5" s="9" customFormat="1" ht="17.25" customHeight="1" x14ac:dyDescent="0.2">
      <c r="A22" s="67"/>
      <c r="B22" s="108"/>
      <c r="C22" s="108"/>
      <c r="D22" s="108"/>
      <c r="E22" s="48">
        <f t="shared" si="0"/>
        <v>0</v>
      </c>
    </row>
    <row r="23" spans="1:5" s="9" customFormat="1" ht="17.25" customHeight="1" x14ac:dyDescent="0.2">
      <c r="A23" s="67"/>
      <c r="B23" s="108"/>
      <c r="C23" s="108"/>
      <c r="D23" s="108"/>
      <c r="E23" s="48">
        <f t="shared" si="0"/>
        <v>0</v>
      </c>
    </row>
    <row r="24" spans="1:5" s="9" customFormat="1" ht="17.25" customHeight="1" x14ac:dyDescent="0.2">
      <c r="A24" s="67"/>
      <c r="B24" s="108"/>
      <c r="C24" s="108"/>
      <c r="D24" s="108"/>
      <c r="E24" s="48">
        <f t="shared" si="0"/>
        <v>0</v>
      </c>
    </row>
    <row r="25" spans="1:5" s="9" customFormat="1" ht="17.25" customHeight="1" x14ac:dyDescent="0.2">
      <c r="A25" s="67"/>
      <c r="B25" s="108"/>
      <c r="C25" s="108"/>
      <c r="D25" s="108"/>
      <c r="E25" s="48">
        <f t="shared" si="0"/>
        <v>0</v>
      </c>
    </row>
    <row r="26" spans="1:5" s="9" customFormat="1" ht="17.25" customHeight="1" x14ac:dyDescent="0.2">
      <c r="A26" s="67"/>
      <c r="B26" s="108"/>
      <c r="C26" s="108"/>
      <c r="D26" s="108"/>
      <c r="E26" s="48">
        <f t="shared" si="0"/>
        <v>0</v>
      </c>
    </row>
    <row r="27" spans="1:5" s="9" customFormat="1" ht="17.25" customHeight="1" x14ac:dyDescent="0.2">
      <c r="A27" s="67"/>
      <c r="B27" s="108"/>
      <c r="C27" s="108"/>
      <c r="D27" s="108"/>
      <c r="E27" s="48">
        <f t="shared" si="0"/>
        <v>0</v>
      </c>
    </row>
    <row r="28" spans="1:5" s="9" customFormat="1" ht="17.25" customHeight="1" thickBot="1" x14ac:dyDescent="0.25">
      <c r="A28" s="109"/>
      <c r="B28" s="110"/>
      <c r="C28" s="110"/>
      <c r="D28" s="110"/>
      <c r="E28" s="48">
        <f t="shared" si="0"/>
        <v>0</v>
      </c>
    </row>
    <row r="29" spans="1:5" ht="17.25" customHeight="1" thickBot="1" x14ac:dyDescent="0.25">
      <c r="A29" s="492" t="s">
        <v>0</v>
      </c>
      <c r="B29" s="493"/>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FtoEigapRIblfG/qzhbyVd41VMD8S0q24PCIlhUmrkpWyu6Gf+n6tPjGa1ntEtKe62RRc/EPAM3dcViyfewE1g==" saltValue="I67yNsrAmEW8H5DXqzASOw=="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workbookViewId="0">
      <selection activeCell="E14" sqref="E14"/>
    </sheetView>
  </sheetViews>
  <sheetFormatPr defaultColWidth="9" defaultRowHeight="14" x14ac:dyDescent="0.2"/>
  <cols>
    <col min="1" max="1" width="35.08984375" style="1" customWidth="1"/>
    <col min="2" max="2" width="39.453125" style="1" customWidth="1"/>
    <col min="3" max="3" width="17.90625" style="23" customWidth="1"/>
    <col min="4" max="4" width="9.0898437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120</v>
      </c>
    </row>
    <row r="2" spans="1:7" ht="17.25" customHeight="1" thickBot="1" x14ac:dyDescent="0.25">
      <c r="A2" s="1" t="s">
        <v>20</v>
      </c>
      <c r="F2" s="3" t="s">
        <v>30</v>
      </c>
    </row>
    <row r="3" spans="1:7" ht="15.75" customHeight="1" x14ac:dyDescent="0.2">
      <c r="A3" s="484" t="s">
        <v>1</v>
      </c>
      <c r="B3" s="486" t="s">
        <v>21</v>
      </c>
      <c r="C3" s="499" t="s">
        <v>66</v>
      </c>
      <c r="D3" s="500"/>
      <c r="E3" s="501"/>
      <c r="F3" s="529" t="s">
        <v>178</v>
      </c>
    </row>
    <row r="4" spans="1:7" s="23" customFormat="1" ht="15.75" customHeight="1" thickBot="1" x14ac:dyDescent="0.25">
      <c r="A4" s="527"/>
      <c r="B4" s="528"/>
      <c r="C4" s="41" t="s">
        <v>177</v>
      </c>
      <c r="D4" s="41" t="s">
        <v>65</v>
      </c>
      <c r="E4" s="29" t="s">
        <v>72</v>
      </c>
      <c r="F4" s="530"/>
    </row>
    <row r="5" spans="1:7" s="19" customFormat="1" ht="17.25" customHeight="1" x14ac:dyDescent="0.2">
      <c r="A5" s="76" t="s">
        <v>38</v>
      </c>
      <c r="B5" s="116" t="s">
        <v>39</v>
      </c>
      <c r="C5" s="72">
        <v>7000</v>
      </c>
      <c r="D5" s="61">
        <v>10</v>
      </c>
      <c r="E5" s="117" t="s">
        <v>133</v>
      </c>
      <c r="F5" s="48">
        <f>ROUNDDOWN(C5*D5,0)</f>
        <v>70000</v>
      </c>
      <c r="G5" s="20"/>
    </row>
    <row r="6" spans="1:7" s="18" customFormat="1" ht="17.25" customHeight="1" x14ac:dyDescent="0.2">
      <c r="A6" s="86" t="s">
        <v>80</v>
      </c>
      <c r="B6" s="111" t="s">
        <v>408</v>
      </c>
      <c r="C6" s="118">
        <v>7000</v>
      </c>
      <c r="D6" s="118">
        <v>2</v>
      </c>
      <c r="E6" s="65" t="s">
        <v>92</v>
      </c>
      <c r="F6" s="48">
        <f>ROUNDDOWN(C6*D6,0)</f>
        <v>14000</v>
      </c>
    </row>
    <row r="7" spans="1:7" s="18" customFormat="1" ht="17.25" customHeight="1" x14ac:dyDescent="0.2">
      <c r="A7" s="60" t="s">
        <v>327</v>
      </c>
      <c r="B7" s="61" t="s">
        <v>324</v>
      </c>
      <c r="C7" s="95">
        <v>500000</v>
      </c>
      <c r="D7" s="112">
        <v>2</v>
      </c>
      <c r="E7" s="65" t="s">
        <v>78</v>
      </c>
      <c r="F7" s="48">
        <f t="shared" ref="F7:F25" si="0">ROUNDDOWN(C7*D7,0)</f>
        <v>1000000</v>
      </c>
    </row>
    <row r="8" spans="1:7" s="18" customFormat="1" ht="17.25" customHeight="1" x14ac:dyDescent="0.2">
      <c r="A8" s="86" t="s">
        <v>325</v>
      </c>
      <c r="B8" s="111" t="s">
        <v>405</v>
      </c>
      <c r="C8" s="118">
        <v>14000</v>
      </c>
      <c r="D8" s="118">
        <v>1</v>
      </c>
      <c r="E8" s="65" t="s">
        <v>326</v>
      </c>
      <c r="F8" s="48">
        <f t="shared" si="0"/>
        <v>14000</v>
      </c>
    </row>
    <row r="9" spans="1:7" s="18" customFormat="1" ht="17.25" customHeight="1" x14ac:dyDescent="0.2">
      <c r="A9" s="86" t="s">
        <v>404</v>
      </c>
      <c r="B9" s="111" t="s">
        <v>406</v>
      </c>
      <c r="C9" s="118">
        <v>200000000</v>
      </c>
      <c r="D9" s="118">
        <v>1</v>
      </c>
      <c r="E9" s="65" t="s">
        <v>78</v>
      </c>
      <c r="F9" s="48">
        <f t="shared" si="0"/>
        <v>200000000</v>
      </c>
    </row>
    <row r="10" spans="1:7" s="18" customFormat="1" ht="17.25" customHeight="1" x14ac:dyDescent="0.2">
      <c r="A10" s="86" t="s">
        <v>409</v>
      </c>
      <c r="B10" s="111" t="s">
        <v>410</v>
      </c>
      <c r="C10" s="118">
        <v>300000000</v>
      </c>
      <c r="D10" s="118">
        <v>1</v>
      </c>
      <c r="E10" s="65" t="s">
        <v>78</v>
      </c>
      <c r="F10" s="48">
        <f t="shared" si="0"/>
        <v>300000000</v>
      </c>
    </row>
    <row r="11" spans="1:7" s="18" customFormat="1" ht="17.25" customHeight="1" x14ac:dyDescent="0.2">
      <c r="A11" s="86"/>
      <c r="B11" s="111"/>
      <c r="C11" s="118"/>
      <c r="D11" s="118"/>
      <c r="E11" s="65"/>
      <c r="F11" s="48">
        <f t="shared" si="0"/>
        <v>0</v>
      </c>
    </row>
    <row r="12" spans="1:7" s="18" customFormat="1" ht="17.25" customHeight="1" x14ac:dyDescent="0.2">
      <c r="A12" s="86"/>
      <c r="B12" s="111"/>
      <c r="C12" s="118"/>
      <c r="D12" s="118"/>
      <c r="E12" s="65"/>
      <c r="F12" s="48">
        <f t="shared" si="0"/>
        <v>0</v>
      </c>
    </row>
    <row r="13" spans="1:7" s="18" customFormat="1" ht="17.25" customHeight="1" x14ac:dyDescent="0.2">
      <c r="A13" s="86"/>
      <c r="B13" s="111"/>
      <c r="C13" s="118"/>
      <c r="D13" s="118"/>
      <c r="E13" s="65"/>
      <c r="F13" s="48">
        <f t="shared" si="0"/>
        <v>0</v>
      </c>
    </row>
    <row r="14" spans="1:7" s="18" customFormat="1" ht="17.25" customHeight="1" x14ac:dyDescent="0.2">
      <c r="A14" s="86"/>
      <c r="B14" s="111"/>
      <c r="C14" s="118"/>
      <c r="D14" s="118"/>
      <c r="E14" s="65"/>
      <c r="F14" s="48">
        <f t="shared" si="0"/>
        <v>0</v>
      </c>
    </row>
    <row r="15" spans="1:7" s="18" customFormat="1" ht="17.25" customHeight="1" x14ac:dyDescent="0.2">
      <c r="A15" s="86"/>
      <c r="B15" s="111"/>
      <c r="C15" s="118"/>
      <c r="D15" s="118"/>
      <c r="E15" s="65"/>
      <c r="F15" s="48">
        <f t="shared" si="0"/>
        <v>0</v>
      </c>
    </row>
    <row r="16" spans="1:7" s="18" customFormat="1" ht="17.25" customHeight="1" x14ac:dyDescent="0.2">
      <c r="A16" s="86"/>
      <c r="B16" s="111"/>
      <c r="C16" s="118"/>
      <c r="D16" s="118"/>
      <c r="E16" s="65"/>
      <c r="F16" s="48">
        <f t="shared" si="0"/>
        <v>0</v>
      </c>
    </row>
    <row r="17" spans="1:6" s="18" customFormat="1" ht="17.25" customHeight="1" x14ac:dyDescent="0.2">
      <c r="A17" s="86"/>
      <c r="B17" s="111"/>
      <c r="C17" s="118"/>
      <c r="D17" s="118"/>
      <c r="E17" s="65"/>
      <c r="F17" s="48">
        <f t="shared" si="0"/>
        <v>0</v>
      </c>
    </row>
    <row r="18" spans="1:6" s="18" customFormat="1" ht="17.25" customHeight="1" x14ac:dyDescent="0.2">
      <c r="A18" s="86"/>
      <c r="B18" s="111"/>
      <c r="C18" s="118"/>
      <c r="D18" s="118"/>
      <c r="E18" s="65"/>
      <c r="F18" s="48">
        <f t="shared" si="0"/>
        <v>0</v>
      </c>
    </row>
    <row r="19" spans="1:6" s="18" customFormat="1" ht="17.25" customHeight="1" x14ac:dyDescent="0.2">
      <c r="A19" s="86"/>
      <c r="B19" s="111"/>
      <c r="C19" s="118"/>
      <c r="D19" s="118"/>
      <c r="E19" s="65"/>
      <c r="F19" s="48">
        <f t="shared" si="0"/>
        <v>0</v>
      </c>
    </row>
    <row r="20" spans="1:6" s="18" customFormat="1" ht="17.25" customHeight="1" x14ac:dyDescent="0.2">
      <c r="A20" s="86"/>
      <c r="B20" s="111"/>
      <c r="C20" s="118"/>
      <c r="D20" s="118"/>
      <c r="E20" s="65"/>
      <c r="F20" s="48">
        <f t="shared" si="0"/>
        <v>0</v>
      </c>
    </row>
    <row r="21" spans="1:6" s="18" customFormat="1" ht="17.25" customHeight="1" x14ac:dyDescent="0.2">
      <c r="A21" s="86"/>
      <c r="B21" s="111"/>
      <c r="C21" s="118"/>
      <c r="D21" s="118"/>
      <c r="E21" s="65"/>
      <c r="F21" s="48">
        <f t="shared" si="0"/>
        <v>0</v>
      </c>
    </row>
    <row r="22" spans="1:6" s="18" customFormat="1" ht="17.25" customHeight="1" x14ac:dyDescent="0.2">
      <c r="A22" s="86"/>
      <c r="B22" s="111"/>
      <c r="C22" s="118"/>
      <c r="D22" s="118"/>
      <c r="E22" s="65"/>
      <c r="F22" s="48">
        <f t="shared" si="0"/>
        <v>0</v>
      </c>
    </row>
    <row r="23" spans="1:6" s="18" customFormat="1" ht="17.25" customHeight="1" x14ac:dyDescent="0.2">
      <c r="A23" s="86"/>
      <c r="B23" s="111"/>
      <c r="C23" s="118"/>
      <c r="D23" s="118"/>
      <c r="E23" s="65"/>
      <c r="F23" s="48">
        <f t="shared" si="0"/>
        <v>0</v>
      </c>
    </row>
    <row r="24" spans="1:6" s="18" customFormat="1" ht="17.25" customHeight="1" x14ac:dyDescent="0.2">
      <c r="A24" s="86"/>
      <c r="B24" s="111"/>
      <c r="C24" s="118"/>
      <c r="D24" s="118"/>
      <c r="E24" s="65"/>
      <c r="F24" s="48">
        <f t="shared" si="0"/>
        <v>0</v>
      </c>
    </row>
    <row r="25" spans="1:6" s="18" customFormat="1" ht="17.25" customHeight="1" thickBot="1" x14ac:dyDescent="0.25">
      <c r="A25" s="391"/>
      <c r="B25" s="392"/>
      <c r="C25" s="393"/>
      <c r="D25" s="393"/>
      <c r="E25" s="394"/>
      <c r="F25" s="48">
        <f t="shared" si="0"/>
        <v>0</v>
      </c>
    </row>
    <row r="26" spans="1:6" ht="17.25" customHeight="1" thickBot="1" x14ac:dyDescent="0.25">
      <c r="A26" s="492" t="s">
        <v>0</v>
      </c>
      <c r="B26" s="493"/>
      <c r="C26" s="493"/>
      <c r="D26" s="493"/>
      <c r="E26" s="493"/>
      <c r="F26" s="22">
        <f>SUM(F5:F25)</f>
        <v>501098000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XWeY7ZYik9c2o7bUDHQSNqLY2874ArFGXRnuV03dO1DG3zvRYSrSFD8rhJOKEqmKd4Si1PB+GgWqoKg29FrZWA==" saltValue="yNwhyiUBbHRLQRC2Sgo9zQ==" spinCount="100000" sheet="1" formatCells="0" formatColumns="0" formatRows="0"/>
  <protectedRanges>
    <protectedRange sqref="A7:E7" name="範囲1"/>
  </protectedRanges>
  <mergeCells count="5">
    <mergeCell ref="A26:E26"/>
    <mergeCell ref="C3:E3"/>
    <mergeCell ref="A3:A4"/>
    <mergeCell ref="B3:B4"/>
    <mergeCell ref="F3:F4"/>
  </mergeCells>
  <phoneticPr fontId="23"/>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C30" sqref="C30"/>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20.453125" style="7" customWidth="1"/>
    <col min="7" max="7" width="8.08984375" style="1" bestFit="1" customWidth="1"/>
    <col min="8" max="16384" width="9" style="1"/>
  </cols>
  <sheetData>
    <row r="1" spans="1:7" s="40" customFormat="1" x14ac:dyDescent="0.2">
      <c r="E1" s="47"/>
      <c r="F1" s="7"/>
    </row>
    <row r="2" spans="1:7" ht="17.25" customHeight="1" thickBot="1" x14ac:dyDescent="0.25">
      <c r="A2" s="1" t="s">
        <v>116</v>
      </c>
      <c r="F2" s="3" t="s">
        <v>30</v>
      </c>
    </row>
    <row r="3" spans="1:7" ht="17.25" customHeight="1" x14ac:dyDescent="0.2">
      <c r="A3" s="526" t="s">
        <v>1</v>
      </c>
      <c r="B3" s="507" t="s">
        <v>21</v>
      </c>
      <c r="C3" s="491" t="s">
        <v>66</v>
      </c>
      <c r="D3" s="491"/>
      <c r="E3" s="491"/>
      <c r="F3" s="524" t="s">
        <v>178</v>
      </c>
    </row>
    <row r="4" spans="1:7" s="10" customFormat="1" ht="17.25" customHeight="1" thickBot="1" x14ac:dyDescent="0.25">
      <c r="A4" s="519"/>
      <c r="B4" s="508"/>
      <c r="C4" s="28" t="s">
        <v>177</v>
      </c>
      <c r="D4" s="28" t="s">
        <v>65</v>
      </c>
      <c r="E4" s="29" t="s">
        <v>72</v>
      </c>
      <c r="F4" s="525"/>
      <c r="G4" s="20"/>
    </row>
    <row r="5" spans="1:7" s="9" customFormat="1" ht="17.25" customHeight="1" x14ac:dyDescent="0.2">
      <c r="A5" s="60" t="s">
        <v>154</v>
      </c>
      <c r="B5" s="61" t="s">
        <v>155</v>
      </c>
      <c r="C5" s="71">
        <v>10000000</v>
      </c>
      <c r="D5" s="112">
        <v>1</v>
      </c>
      <c r="E5" s="65" t="s">
        <v>78</v>
      </c>
      <c r="F5" s="48">
        <f>ROUNDDOWN(C5*D5,0)</f>
        <v>10000000</v>
      </c>
    </row>
    <row r="6" spans="1:7" s="40" customFormat="1" ht="17.25" customHeight="1" x14ac:dyDescent="0.2">
      <c r="A6" s="60"/>
      <c r="B6" s="61"/>
      <c r="C6" s="95"/>
      <c r="D6" s="112"/>
      <c r="E6" s="65"/>
      <c r="F6" s="48">
        <f t="shared" ref="F6:F24" si="0">ROUNDDOWN(C6*D6,0)</f>
        <v>0</v>
      </c>
    </row>
    <row r="7" spans="1:7" s="40" customFormat="1" ht="17.25" customHeight="1" x14ac:dyDescent="0.2">
      <c r="A7" s="60"/>
      <c r="B7" s="61"/>
      <c r="C7" s="95"/>
      <c r="D7" s="112"/>
      <c r="E7" s="113"/>
      <c r="F7" s="48">
        <f t="shared" si="0"/>
        <v>0</v>
      </c>
    </row>
    <row r="8" spans="1:7" s="40" customFormat="1" ht="17.25" customHeight="1" x14ac:dyDescent="0.2">
      <c r="A8" s="60"/>
      <c r="B8" s="61"/>
      <c r="C8" s="95"/>
      <c r="D8" s="112"/>
      <c r="E8" s="113"/>
      <c r="F8" s="48">
        <f t="shared" si="0"/>
        <v>0</v>
      </c>
    </row>
    <row r="9" spans="1:7" s="40" customFormat="1" ht="17.25" customHeight="1" x14ac:dyDescent="0.2">
      <c r="A9" s="60"/>
      <c r="B9" s="61"/>
      <c r="C9" s="95"/>
      <c r="D9" s="112"/>
      <c r="E9" s="113"/>
      <c r="F9" s="48">
        <f t="shared" si="0"/>
        <v>0</v>
      </c>
    </row>
    <row r="10" spans="1:7" s="40" customFormat="1" ht="17.25" customHeight="1" x14ac:dyDescent="0.2">
      <c r="A10" s="60"/>
      <c r="B10" s="61"/>
      <c r="C10" s="95"/>
      <c r="D10" s="112"/>
      <c r="E10" s="113"/>
      <c r="F10" s="48">
        <f t="shared" si="0"/>
        <v>0</v>
      </c>
    </row>
    <row r="11" spans="1:7" s="40" customFormat="1" ht="17.25" customHeight="1" x14ac:dyDescent="0.2">
      <c r="A11" s="67"/>
      <c r="B11" s="114"/>
      <c r="C11" s="95"/>
      <c r="D11" s="112"/>
      <c r="E11" s="113"/>
      <c r="F11" s="48">
        <f t="shared" si="0"/>
        <v>0</v>
      </c>
    </row>
    <row r="12" spans="1:7" s="40" customFormat="1" ht="17.25" customHeight="1" x14ac:dyDescent="0.2">
      <c r="A12" s="67"/>
      <c r="B12" s="114"/>
      <c r="C12" s="95"/>
      <c r="D12" s="112"/>
      <c r="E12" s="113"/>
      <c r="F12" s="48">
        <f t="shared" si="0"/>
        <v>0</v>
      </c>
    </row>
    <row r="13" spans="1:7" s="40" customFormat="1" ht="17.25" customHeight="1" x14ac:dyDescent="0.2">
      <c r="A13" s="67"/>
      <c r="B13" s="114"/>
      <c r="C13" s="95"/>
      <c r="D13" s="112"/>
      <c r="E13" s="113"/>
      <c r="F13" s="48">
        <f t="shared" si="0"/>
        <v>0</v>
      </c>
    </row>
    <row r="14" spans="1:7" s="40" customFormat="1" ht="17.25" customHeight="1" x14ac:dyDescent="0.2">
      <c r="A14" s="67"/>
      <c r="B14" s="114"/>
      <c r="C14" s="95"/>
      <c r="D14" s="112"/>
      <c r="E14" s="113"/>
      <c r="F14" s="48">
        <f t="shared" si="0"/>
        <v>0</v>
      </c>
    </row>
    <row r="15" spans="1:7" s="26" customFormat="1" ht="17.25" customHeight="1" x14ac:dyDescent="0.2">
      <c r="A15" s="60"/>
      <c r="B15" s="61"/>
      <c r="C15" s="95"/>
      <c r="D15" s="112"/>
      <c r="E15" s="113"/>
      <c r="F15" s="48">
        <f t="shared" si="0"/>
        <v>0</v>
      </c>
    </row>
    <row r="16" spans="1:7" s="26" customFormat="1" ht="17.25" customHeight="1" x14ac:dyDescent="0.2">
      <c r="A16" s="60"/>
      <c r="B16" s="61"/>
      <c r="C16" s="95"/>
      <c r="D16" s="112"/>
      <c r="E16" s="113"/>
      <c r="F16" s="48">
        <f t="shared" si="0"/>
        <v>0</v>
      </c>
    </row>
    <row r="17" spans="1:6" s="26" customFormat="1" ht="17.25" customHeight="1" x14ac:dyDescent="0.2">
      <c r="A17" s="60"/>
      <c r="B17" s="61"/>
      <c r="C17" s="95"/>
      <c r="D17" s="112"/>
      <c r="E17" s="113"/>
      <c r="F17" s="48">
        <f t="shared" si="0"/>
        <v>0</v>
      </c>
    </row>
    <row r="18" spans="1:6" s="26" customFormat="1" ht="17.25" customHeight="1" x14ac:dyDescent="0.2">
      <c r="A18" s="60"/>
      <c r="B18" s="61"/>
      <c r="C18" s="95"/>
      <c r="D18" s="112"/>
      <c r="E18" s="113"/>
      <c r="F18" s="48">
        <f t="shared" si="0"/>
        <v>0</v>
      </c>
    </row>
    <row r="19" spans="1:6" s="26" customFormat="1" ht="17.25" customHeight="1" x14ac:dyDescent="0.2">
      <c r="A19" s="60"/>
      <c r="B19" s="61"/>
      <c r="C19" s="95"/>
      <c r="D19" s="112"/>
      <c r="E19" s="113"/>
      <c r="F19" s="48">
        <f t="shared" si="0"/>
        <v>0</v>
      </c>
    </row>
    <row r="20" spans="1:6" s="9" customFormat="1" ht="17.25" customHeight="1" x14ac:dyDescent="0.2">
      <c r="A20" s="67"/>
      <c r="B20" s="114"/>
      <c r="C20" s="95"/>
      <c r="D20" s="112"/>
      <c r="E20" s="113"/>
      <c r="F20" s="48">
        <f t="shared" si="0"/>
        <v>0</v>
      </c>
    </row>
    <row r="21" spans="1:6" s="9" customFormat="1" ht="17.25" customHeight="1" x14ac:dyDescent="0.2">
      <c r="A21" s="67"/>
      <c r="B21" s="114"/>
      <c r="C21" s="95"/>
      <c r="D21" s="112"/>
      <c r="E21" s="113"/>
      <c r="F21" s="48">
        <f t="shared" si="0"/>
        <v>0</v>
      </c>
    </row>
    <row r="22" spans="1:6" s="9" customFormat="1" ht="17.25" customHeight="1" x14ac:dyDescent="0.2">
      <c r="A22" s="67"/>
      <c r="B22" s="114"/>
      <c r="C22" s="95"/>
      <c r="D22" s="112"/>
      <c r="E22" s="113"/>
      <c r="F22" s="48">
        <f t="shared" si="0"/>
        <v>0</v>
      </c>
    </row>
    <row r="23" spans="1:6" s="9" customFormat="1" ht="17.25" customHeight="1" x14ac:dyDescent="0.2">
      <c r="A23" s="67"/>
      <c r="B23" s="114"/>
      <c r="C23" s="95"/>
      <c r="D23" s="112"/>
      <c r="E23" s="113"/>
      <c r="F23" s="48">
        <f t="shared" si="0"/>
        <v>0</v>
      </c>
    </row>
    <row r="24" spans="1:6" s="9" customFormat="1" ht="17.25" customHeight="1" thickBot="1" x14ac:dyDescent="0.25">
      <c r="A24" s="68"/>
      <c r="B24" s="115"/>
      <c r="C24" s="95"/>
      <c r="D24" s="112"/>
      <c r="E24" s="113"/>
      <c r="F24" s="48">
        <f t="shared" si="0"/>
        <v>0</v>
      </c>
    </row>
    <row r="25" spans="1:6" ht="17.25" customHeight="1" thickBot="1" x14ac:dyDescent="0.25">
      <c r="A25" s="531" t="s">
        <v>0</v>
      </c>
      <c r="B25" s="532"/>
      <c r="C25" s="532"/>
      <c r="D25" s="532"/>
      <c r="E25" s="532"/>
      <c r="F25" s="22">
        <f>SUM(F4:F24)</f>
        <v>10000000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ZPM/yhLn57oQ2qv7CeBR7+B3yY9qBd8kgU1mJQXMNMRoTGzZuY7Wfrpy3oH9d2SJtvH/acLR3YFDaQLvAv4FMQ==" saltValue="V7OM0LYsZLJGQV7cM+cRE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297F-E00B-432B-A51B-5E8DE5DD8D66}">
  <sheetPr>
    <tabColor rgb="FFFF0000"/>
  </sheetPr>
  <dimension ref="A1:CC3"/>
  <sheetViews>
    <sheetView workbookViewId="0">
      <selection activeCell="H19" sqref="H19"/>
    </sheetView>
  </sheetViews>
  <sheetFormatPr defaultColWidth="9" defaultRowHeight="13" x14ac:dyDescent="0.2"/>
  <cols>
    <col min="1" max="1" width="5.453125" style="383" customWidth="1"/>
    <col min="2" max="2" width="20.08984375" style="383" customWidth="1"/>
    <col min="3" max="3" width="15.08984375" style="383" hidden="1" customWidth="1"/>
    <col min="4" max="4" width="13.08984375" style="383" hidden="1" customWidth="1"/>
    <col min="5" max="5" width="15.90625" style="383" hidden="1" customWidth="1"/>
    <col min="6" max="6" width="23" style="383" customWidth="1"/>
    <col min="7" max="8" width="42.90625" style="383" customWidth="1"/>
    <col min="9" max="9" width="15.6328125" style="383" hidden="1" customWidth="1"/>
    <col min="10" max="10" width="29.08984375" style="383" customWidth="1"/>
    <col min="11" max="11" width="18.36328125" style="383" hidden="1" customWidth="1"/>
    <col min="12" max="12" width="22" style="383" customWidth="1"/>
    <col min="13" max="13" width="25.453125" style="383" hidden="1" customWidth="1"/>
    <col min="14" max="15" width="20.90625" style="383" hidden="1" customWidth="1"/>
    <col min="16" max="16" width="22.08984375" style="383" hidden="1" customWidth="1"/>
    <col min="17" max="17" width="16.90625" style="384" hidden="1" customWidth="1"/>
    <col min="18" max="21" width="16.90625" style="383" hidden="1" customWidth="1"/>
    <col min="22" max="22" width="55.36328125" style="383" hidden="1" customWidth="1"/>
    <col min="23" max="23" width="15.453125" style="383" hidden="1" customWidth="1"/>
    <col min="24" max="24" width="22.453125" style="383" hidden="1" customWidth="1"/>
    <col min="25" max="25" width="15.453125" style="383" hidden="1" customWidth="1"/>
    <col min="26" max="26" width="13.453125" style="383" hidden="1" customWidth="1"/>
    <col min="27" max="27" width="12.08984375" style="383" hidden="1" customWidth="1"/>
    <col min="28" max="28" width="13.08984375" style="383" hidden="1" customWidth="1"/>
    <col min="29" max="29" width="13" style="383" hidden="1" customWidth="1"/>
    <col min="30" max="31" width="12.08984375" style="383" hidden="1" customWidth="1"/>
    <col min="32" max="32" width="9.453125" style="383" hidden="1" customWidth="1"/>
    <col min="33" max="33" width="12.08984375" style="383" hidden="1" customWidth="1"/>
    <col min="34" max="34" width="63.08984375" style="383" customWidth="1"/>
    <col min="35" max="35" width="29.90625" style="383" hidden="1" customWidth="1"/>
    <col min="36" max="36" width="12.453125" style="383" hidden="1" customWidth="1"/>
    <col min="37" max="37" width="36.453125" style="383" hidden="1" customWidth="1"/>
    <col min="38" max="38" width="16.36328125" style="383" hidden="1" customWidth="1"/>
    <col min="39" max="39" width="17.08984375" style="383" hidden="1" customWidth="1"/>
    <col min="40" max="40" width="17.453125" style="383" hidden="1" customWidth="1"/>
    <col min="41" max="41" width="17.08984375" style="383" hidden="1" customWidth="1"/>
    <col min="42" max="42" width="26.36328125" style="383" hidden="1" customWidth="1"/>
    <col min="43" max="43" width="14.08984375" style="383" hidden="1" customWidth="1"/>
    <col min="44" max="44" width="33.6328125" style="383" hidden="1" customWidth="1"/>
    <col min="45" max="45" width="20.90625" style="383" hidden="1" customWidth="1"/>
    <col min="46" max="46" width="21" style="383" hidden="1" customWidth="1"/>
    <col min="47" max="47" width="20.36328125" style="383" hidden="1" customWidth="1"/>
    <col min="48" max="48" width="16.08984375" style="383" hidden="1" customWidth="1"/>
    <col min="49" max="49" width="23.08984375" style="383" hidden="1" customWidth="1"/>
    <col min="50" max="50" width="28.36328125" style="383" hidden="1" customWidth="1"/>
    <col min="51" max="51" width="19.6328125" style="383" hidden="1" customWidth="1"/>
    <col min="52" max="52" width="17.08984375" style="383" hidden="1" customWidth="1"/>
    <col min="53" max="53" width="16.36328125" style="383" hidden="1" customWidth="1"/>
    <col min="54" max="54" width="20.08984375" style="383" hidden="1" customWidth="1"/>
    <col min="55" max="55" width="20.90625" style="383" hidden="1" customWidth="1"/>
    <col min="56" max="56" width="21" style="383" hidden="1" customWidth="1"/>
    <col min="57" max="57" width="20.36328125" style="383" hidden="1" customWidth="1"/>
    <col min="58" max="58" width="16.08984375" style="383" hidden="1" customWidth="1"/>
    <col min="59" max="59" width="23.08984375" style="383" hidden="1" customWidth="1"/>
    <col min="60" max="60" width="28.36328125" style="383" hidden="1" customWidth="1"/>
    <col min="61" max="61" width="19.6328125" style="383" hidden="1" customWidth="1"/>
    <col min="62" max="62" width="17.08984375" style="383" hidden="1" customWidth="1"/>
    <col min="63" max="63" width="16.36328125" style="383" hidden="1" customWidth="1"/>
    <col min="64" max="64" width="20.08984375" style="383" hidden="1" customWidth="1"/>
    <col min="65" max="65" width="22.90625" style="383" hidden="1" customWidth="1"/>
    <col min="66" max="81" width="20.453125" style="383" customWidth="1"/>
    <col min="82" max="82" width="2.90625" style="383" customWidth="1"/>
    <col min="83" max="16384" width="9" style="383"/>
  </cols>
  <sheetData>
    <row r="1" spans="1:81" s="366" customFormat="1" ht="39" customHeight="1" thickTop="1" x14ac:dyDescent="0.2">
      <c r="A1" s="340" t="s">
        <v>41</v>
      </c>
      <c r="B1" s="341" t="s">
        <v>42</v>
      </c>
      <c r="C1" s="342" t="s">
        <v>43</v>
      </c>
      <c r="D1" s="343" t="s">
        <v>44</v>
      </c>
      <c r="E1" s="344" t="s">
        <v>45</v>
      </c>
      <c r="F1" s="345" t="s">
        <v>354</v>
      </c>
      <c r="G1" s="346" t="s">
        <v>207</v>
      </c>
      <c r="H1" s="347" t="s">
        <v>46</v>
      </c>
      <c r="I1" s="345" t="s">
        <v>355</v>
      </c>
      <c r="J1" s="348" t="s">
        <v>356</v>
      </c>
      <c r="K1" s="348" t="s">
        <v>357</v>
      </c>
      <c r="L1" s="348" t="s">
        <v>358</v>
      </c>
      <c r="M1" s="346" t="s">
        <v>359</v>
      </c>
      <c r="N1" s="348" t="s">
        <v>360</v>
      </c>
      <c r="O1" s="346" t="s">
        <v>361</v>
      </c>
      <c r="P1" s="346" t="s">
        <v>362</v>
      </c>
      <c r="Q1" s="349" t="s">
        <v>363</v>
      </c>
      <c r="R1" s="350" t="s">
        <v>364</v>
      </c>
      <c r="S1" s="350" t="s">
        <v>365</v>
      </c>
      <c r="T1" s="350" t="s">
        <v>366</v>
      </c>
      <c r="U1" s="350" t="s">
        <v>367</v>
      </c>
      <c r="V1" s="346" t="s">
        <v>368</v>
      </c>
      <c r="W1" s="348" t="s">
        <v>369</v>
      </c>
      <c r="X1" s="348" t="s">
        <v>370</v>
      </c>
      <c r="Y1" s="346" t="s">
        <v>371</v>
      </c>
      <c r="Z1" s="348" t="s">
        <v>372</v>
      </c>
      <c r="AA1" s="345" t="s">
        <v>47</v>
      </c>
      <c r="AB1" s="348" t="s">
        <v>48</v>
      </c>
      <c r="AC1" s="348" t="s">
        <v>49</v>
      </c>
      <c r="AD1" s="348" t="s">
        <v>50</v>
      </c>
      <c r="AE1" s="348" t="s">
        <v>373</v>
      </c>
      <c r="AF1" s="346" t="s">
        <v>374</v>
      </c>
      <c r="AG1" s="348" t="s">
        <v>375</v>
      </c>
      <c r="AH1" s="351" t="s">
        <v>376</v>
      </c>
      <c r="AI1" s="351" t="s">
        <v>377</v>
      </c>
      <c r="AJ1" s="352" t="s">
        <v>378</v>
      </c>
      <c r="AK1" s="353" t="s">
        <v>379</v>
      </c>
      <c r="AL1" s="353" t="s">
        <v>380</v>
      </c>
      <c r="AM1" s="354" t="s">
        <v>381</v>
      </c>
      <c r="AN1" s="354" t="s">
        <v>51</v>
      </c>
      <c r="AO1" s="354" t="s">
        <v>52</v>
      </c>
      <c r="AP1" s="354" t="s">
        <v>382</v>
      </c>
      <c r="AQ1" s="355" t="s">
        <v>53</v>
      </c>
      <c r="AR1" s="356" t="s">
        <v>54</v>
      </c>
      <c r="AS1" s="356" t="s">
        <v>129</v>
      </c>
      <c r="AT1" s="357" t="s">
        <v>55</v>
      </c>
      <c r="AU1" s="357" t="s">
        <v>51</v>
      </c>
      <c r="AV1" s="357" t="s">
        <v>52</v>
      </c>
      <c r="AW1" s="357" t="s">
        <v>56</v>
      </c>
      <c r="AX1" s="358" t="s">
        <v>130</v>
      </c>
      <c r="AY1" s="359" t="s">
        <v>57</v>
      </c>
      <c r="AZ1" s="359" t="s">
        <v>51</v>
      </c>
      <c r="BA1" s="359" t="s">
        <v>52</v>
      </c>
      <c r="BB1" s="359" t="s">
        <v>58</v>
      </c>
      <c r="BC1" s="360" t="s">
        <v>131</v>
      </c>
      <c r="BD1" s="360" t="s">
        <v>123</v>
      </c>
      <c r="BE1" s="361" t="s">
        <v>51</v>
      </c>
      <c r="BF1" s="361" t="s">
        <v>52</v>
      </c>
      <c r="BG1" s="361" t="s">
        <v>125</v>
      </c>
      <c r="BH1" s="362" t="s">
        <v>132</v>
      </c>
      <c r="BI1" s="362" t="s">
        <v>126</v>
      </c>
      <c r="BJ1" s="363" t="s">
        <v>51</v>
      </c>
      <c r="BK1" s="363" t="s">
        <v>52</v>
      </c>
      <c r="BL1" s="362" t="s">
        <v>127</v>
      </c>
      <c r="BM1" s="364" t="s">
        <v>59</v>
      </c>
      <c r="BN1" s="365" t="s">
        <v>268</v>
      </c>
      <c r="BO1" s="365" t="s">
        <v>269</v>
      </c>
      <c r="BP1" s="365" t="s">
        <v>270</v>
      </c>
      <c r="BQ1" s="365" t="s">
        <v>271</v>
      </c>
      <c r="BR1" s="365" t="s">
        <v>272</v>
      </c>
      <c r="BS1" s="365" t="s">
        <v>273</v>
      </c>
      <c r="BT1" s="365" t="s">
        <v>274</v>
      </c>
      <c r="BU1" s="365" t="s">
        <v>275</v>
      </c>
      <c r="BV1" s="365" t="s">
        <v>276</v>
      </c>
      <c r="BW1" s="365" t="s">
        <v>277</v>
      </c>
      <c r="BX1" s="365" t="s">
        <v>278</v>
      </c>
      <c r="BY1" s="365" t="s">
        <v>279</v>
      </c>
      <c r="BZ1" s="365" t="s">
        <v>280</v>
      </c>
      <c r="CA1" s="365" t="s">
        <v>281</v>
      </c>
      <c r="CB1" s="365" t="s">
        <v>282</v>
      </c>
      <c r="CC1" s="365" t="s">
        <v>283</v>
      </c>
    </row>
    <row r="2" spans="1:81" s="382" customFormat="1" ht="37.5" customHeight="1" x14ac:dyDescent="0.2">
      <c r="A2" s="367">
        <v>1</v>
      </c>
      <c r="B2" s="368" t="str">
        <f>【鑑】経費等内訳書!F1</f>
        <v>AMED記入</v>
      </c>
      <c r="C2" s="369" t="s">
        <v>40</v>
      </c>
      <c r="D2" s="370" t="s">
        <v>40</v>
      </c>
      <c r="E2" s="371" t="s">
        <v>40</v>
      </c>
      <c r="F2" s="372" t="str">
        <f>【鑑】経費等内訳書!B3&amp;""</f>
        <v/>
      </c>
      <c r="G2" s="373" t="str">
        <f>【鑑】経費等内訳書!B7&amp;""</f>
        <v/>
      </c>
      <c r="H2" s="372" t="str">
        <f>【鑑】経費等内訳書!B8&amp;""</f>
        <v/>
      </c>
      <c r="I2" s="372" t="str">
        <f>IF(【鑑】経費等内訳書!B4="","",【鑑】経費等内訳書!B4)</f>
        <v/>
      </c>
      <c r="J2" s="373" t="str">
        <f>【鑑】経費等内訳書!B9&amp;""</f>
        <v/>
      </c>
      <c r="K2" s="373">
        <f>【鑑】経費等内訳書!B18</f>
        <v>0</v>
      </c>
      <c r="L2" s="373" t="str">
        <f>【鑑】経費等内訳書!B14&amp;""</f>
        <v/>
      </c>
      <c r="M2" s="373" t="str">
        <f>【鑑】経費等内訳書!B13&amp;""</f>
        <v/>
      </c>
      <c r="N2" s="374" t="str">
        <f>IF(【鑑】経費等内訳書!B17="","",【鑑】経費等内訳書!B17)</f>
        <v/>
      </c>
      <c r="O2" s="374" t="str">
        <f>IF(【鑑】経費等内訳書!F18="","",【鑑】経費等内訳書!F18)</f>
        <v/>
      </c>
      <c r="P2" s="374" t="str">
        <f>IF(【鑑】経費等内訳書!F17="","",【鑑】経費等内訳書!F17)</f>
        <v/>
      </c>
      <c r="Q2" s="375" t="str">
        <f>IF(【鑑】経費等内訳書!B12="","",【鑑】経費等内訳書!B12)</f>
        <v/>
      </c>
      <c r="R2" s="375" t="str">
        <f>IF(【鑑】経費等内訳書!B13="","",【鑑】経費等内訳書!B13)</f>
        <v/>
      </c>
      <c r="S2" s="375" t="str">
        <f>IF(【鑑】経費等内訳書!B14="","",【鑑】経費等内訳書!B14)</f>
        <v/>
      </c>
      <c r="T2" s="375" t="str">
        <f>IF(【鑑】経費等内訳書!E14="","",【鑑】経費等内訳書!E14)</f>
        <v/>
      </c>
      <c r="U2" s="375" t="str">
        <f>IF(【鑑】経費等内訳書!E13="","",【鑑】経費等内訳書!E13)</f>
        <v/>
      </c>
      <c r="V2" s="385">
        <f>【鑑】経費等内訳書!B5</f>
        <v>0</v>
      </c>
      <c r="W2" s="385">
        <f>【鑑】経費等内訳書!B6</f>
        <v>0</v>
      </c>
      <c r="X2" s="385">
        <f>【鑑】経費等内訳書!B7</f>
        <v>0</v>
      </c>
      <c r="Y2" s="376">
        <f>SUM(AA2:AD2,AG2)</f>
        <v>533926000.10000002</v>
      </c>
      <c r="Z2" s="376">
        <f>ROUNDDOWN(Y2*10/110,0)</f>
        <v>48538727</v>
      </c>
      <c r="AA2" s="377">
        <f>【鑑】経費等内訳書!F22</f>
        <v>0</v>
      </c>
      <c r="AB2" s="377">
        <f>【鑑】経費等内訳書!F24</f>
        <v>14747000</v>
      </c>
      <c r="AC2" s="377">
        <f>【鑑】経費等内訳書!F25</f>
        <v>0</v>
      </c>
      <c r="AD2" s="377">
        <f>【鑑】経費等内訳書!F27</f>
        <v>519179000</v>
      </c>
      <c r="AE2" s="377">
        <f>【鑑】経費等内訳書!F30</f>
        <v>581096900</v>
      </c>
      <c r="AF2" s="377">
        <f>【鑑】経費等内訳書!C31</f>
        <v>0</v>
      </c>
      <c r="AG2" s="376">
        <f>【鑑】経費等内訳書!F31</f>
        <v>0.1</v>
      </c>
      <c r="AH2" s="378" t="str">
        <f>【鑑】経費等内訳書!B17&amp;""</f>
        <v/>
      </c>
      <c r="AI2" s="378">
        <f>+【鑑】経費等内訳書!B64</f>
        <v>0</v>
      </c>
      <c r="AJ2" s="379">
        <f>【鑑】経費等内訳書!E36</f>
        <v>0</v>
      </c>
      <c r="AK2" s="373">
        <f>【鑑】経費等内訳書!F36</f>
        <v>0</v>
      </c>
      <c r="AL2" s="386">
        <f>【鑑】経費等内訳書!B36</f>
        <v>0</v>
      </c>
      <c r="AM2" s="386">
        <f>【鑑】経費等内訳書!A36</f>
        <v>0</v>
      </c>
      <c r="AN2" s="380" t="str">
        <f>【鑑】経費等内訳書!A38</f>
        <v>経理担当者　　お問い合わせする際のご担当者様を記入してください。</v>
      </c>
      <c r="AO2" s="380">
        <f>【鑑】経費等内訳書!B38</f>
        <v>0</v>
      </c>
      <c r="AP2" s="374">
        <f>【鑑】経費等内訳書!E38</f>
        <v>0</v>
      </c>
      <c r="AQ2" s="373">
        <f>【鑑】経費等内訳書!E42</f>
        <v>0</v>
      </c>
      <c r="AR2" s="373">
        <f>【鑑】経費等内訳書!F42</f>
        <v>0</v>
      </c>
      <c r="AS2" s="386">
        <f>【鑑】経費等内訳書!B42</f>
        <v>0</v>
      </c>
      <c r="AT2" s="386">
        <f>【鑑】経費等内訳書!A42</f>
        <v>0</v>
      </c>
      <c r="AU2" s="380" t="str">
        <f>【鑑】経費等内訳書!A44</f>
        <v>知財担当者　　　【変更の場合はバイ・ドール報告受付システムによりご変更ください。】</v>
      </c>
      <c r="AV2" s="374">
        <f>【鑑】経費等内訳書!B44</f>
        <v>0</v>
      </c>
      <c r="AW2" s="373">
        <f>【鑑】経費等内訳書!E44</f>
        <v>0</v>
      </c>
      <c r="AX2" s="386">
        <f>【鑑】経費等内訳書!B48</f>
        <v>0</v>
      </c>
      <c r="AY2" s="386">
        <f>【鑑】経費等内訳書!A48</f>
        <v>0</v>
      </c>
      <c r="AZ2" s="380" t="str">
        <f>【鑑】経費等内訳書!A50</f>
        <v>研究倫理教育責任者　【変更の場合は研究公正・業務推進部 研究公正・社会共創課にメールでご連絡ください。】</v>
      </c>
      <c r="BA2" s="380">
        <f>【鑑】経費等内訳書!B50</f>
        <v>0</v>
      </c>
      <c r="BB2" s="373">
        <f>【鑑】経費等内訳書!E50</f>
        <v>0</v>
      </c>
      <c r="BC2" s="386">
        <f>【鑑】経費等内訳書!B54</f>
        <v>0</v>
      </c>
      <c r="BD2" s="386">
        <f>【鑑】経費等内訳書!A54</f>
        <v>0</v>
      </c>
      <c r="BE2" s="380" t="str">
        <f>【鑑】経費等内訳書!A56</f>
        <v>コンプライアンス推進責任者　【変更の場合は研究公正・業務推進部 研究公正・社会共創課にメールでご連絡</v>
      </c>
      <c r="BF2" s="374">
        <f>【鑑】経費等内訳書!B56</f>
        <v>0</v>
      </c>
      <c r="BG2" s="373">
        <f>【鑑】経費等内訳書!E56</f>
        <v>0</v>
      </c>
      <c r="BH2" s="386">
        <f>【鑑】経費等内訳書!B60</f>
        <v>0</v>
      </c>
      <c r="BI2" s="386">
        <f>【鑑】経費等内訳書!A60</f>
        <v>0</v>
      </c>
      <c r="BJ2" s="380">
        <f>【鑑】経費等内訳書!A62</f>
        <v>0</v>
      </c>
      <c r="BK2" s="380">
        <f>【鑑】経費等内訳書!B62</f>
        <v>0</v>
      </c>
      <c r="BL2" s="373">
        <f>【鑑】経費等内訳書!E62</f>
        <v>0</v>
      </c>
      <c r="BM2" s="373"/>
      <c r="BN2" s="381" t="str">
        <f>TRIM('研究開発タグ（入力用）'!C10)</f>
        <v/>
      </c>
      <c r="BO2" s="381" t="str">
        <f>TRIM('研究開発タグ（入力用）'!C11)</f>
        <v/>
      </c>
      <c r="BP2" s="381" t="str">
        <f>'研究開発タグ（入力用）'!C13&amp;""</f>
        <v/>
      </c>
      <c r="BQ2" s="381" t="str">
        <f>IF('研究開発タグ（入力用）'!$C14="右のセルに入力してください",'研究開発タグ（入力用）'!$D14,'研究開発タグ（入力用）'!$C14)&amp;""</f>
        <v/>
      </c>
      <c r="BR2" s="381" t="str">
        <f>'研究開発タグ（入力用）'!$C15&amp;""</f>
        <v/>
      </c>
      <c r="BS2" s="381" t="str">
        <f>'研究開発タグ（入力用）'!$C16&amp;""</f>
        <v/>
      </c>
      <c r="BT2" s="381" t="str">
        <f>'研究開発タグ（入力用）'!$C17&amp;""</f>
        <v/>
      </c>
      <c r="BU2" s="381" t="str">
        <f>'研究開発タグ（入力用）'!$C18&amp;""</f>
        <v/>
      </c>
      <c r="BV2" s="381" t="str">
        <f>'研究開発タグ（入力用）'!$C19&amp;""</f>
        <v/>
      </c>
      <c r="BW2" s="381" t="str">
        <f>'研究開発タグ（入力用）'!$C20&amp;""</f>
        <v/>
      </c>
      <c r="BX2" s="381" t="str">
        <f>'研究開発タグ（入力用）'!$C21&amp;""</f>
        <v/>
      </c>
      <c r="BY2" s="381" t="str">
        <f>'研究開発タグ（入力用）'!$C22&amp;""</f>
        <v/>
      </c>
      <c r="BZ2" s="381" t="str">
        <f>'研究開発タグ（入力用）'!$C23&amp;""</f>
        <v/>
      </c>
      <c r="CA2" s="381" t="str">
        <f>'研究開発タグ（入力用）'!$C24&amp;""</f>
        <v/>
      </c>
      <c r="CB2" s="381" t="str">
        <f>'研究開発タグ（入力用）'!$C25&amp;""</f>
        <v/>
      </c>
      <c r="CC2" s="381" t="str">
        <f>'研究開発タグ（入力用）'!$C26&amp;""</f>
        <v/>
      </c>
    </row>
    <row r="3" spans="1:81" ht="17.25" customHeight="1" x14ac:dyDescent="0.2"/>
  </sheetData>
  <sheetProtection algorithmName="SHA-512" hashValue="F2+F/s6QWjLtGjt4HBJUKHJ9WTjAls5oa4Lb7Ifa9Gbk3SMjYgKpcFp4hn9bjPKPtEyKnWVbvWJ6+7n6bmxJuQ==" saltValue="6slOatCRSpHuU/a2yyeKag==" spinCount="100000" sheet="1" objects="1" scenarios="1"/>
  <phoneticPr fontId="23"/>
  <dataValidations count="1">
    <dataValidation type="list" allowBlank="1" showInputMessage="1" showErrorMessage="1" sqref="I1" xr:uid="{74C8B3DD-9078-4BA3-BDA3-F725F1E261D6}">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 x14ac:dyDescent="0.2"/>
  <cols>
    <col min="1" max="1" width="27.90625" style="195" customWidth="1"/>
    <col min="2" max="2" width="23.453125" style="195" customWidth="1"/>
    <col min="3" max="3" width="19.6328125" style="195" customWidth="1"/>
    <col min="4" max="4" width="17.36328125" style="195" customWidth="1"/>
    <col min="5" max="5" width="14" style="195" customWidth="1"/>
    <col min="6" max="6" width="15.08984375" style="195" customWidth="1"/>
    <col min="7" max="7" width="19.08984375" style="195" customWidth="1"/>
    <col min="8" max="8" width="21.36328125" style="194" customWidth="1"/>
    <col min="9" max="16384" width="9" style="194"/>
  </cols>
  <sheetData>
    <row r="1" spans="1:9" x14ac:dyDescent="0.2">
      <c r="A1" s="195" t="s">
        <v>208</v>
      </c>
      <c r="B1" s="195" t="s">
        <v>209</v>
      </c>
      <c r="C1" s="195" t="s">
        <v>210</v>
      </c>
      <c r="D1" s="195" t="s">
        <v>211</v>
      </c>
      <c r="E1" s="195" t="s">
        <v>212</v>
      </c>
      <c r="F1" s="195" t="s">
        <v>213</v>
      </c>
      <c r="G1" s="195" t="s">
        <v>214</v>
      </c>
      <c r="H1" s="195" t="s">
        <v>215</v>
      </c>
      <c r="I1" s="195" t="s">
        <v>383</v>
      </c>
    </row>
    <row r="2" spans="1:9" ht="47.15" customHeight="1" x14ac:dyDescent="0.2">
      <c r="A2" s="193" t="s">
        <v>285</v>
      </c>
      <c r="B2" s="195" t="s">
        <v>216</v>
      </c>
      <c r="C2" s="195" t="s">
        <v>217</v>
      </c>
      <c r="D2" s="195" t="s">
        <v>218</v>
      </c>
      <c r="E2" s="195" t="s">
        <v>219</v>
      </c>
      <c r="F2" s="195" t="s">
        <v>220</v>
      </c>
      <c r="G2" s="195" t="s">
        <v>221</v>
      </c>
      <c r="H2" s="195" t="s">
        <v>222</v>
      </c>
      <c r="I2" s="195" t="s">
        <v>384</v>
      </c>
    </row>
    <row r="3" spans="1:9" x14ac:dyDescent="0.2">
      <c r="A3" s="195" t="s">
        <v>223</v>
      </c>
      <c r="B3" s="195" t="s">
        <v>224</v>
      </c>
      <c r="C3" s="195" t="s">
        <v>299</v>
      </c>
      <c r="D3" s="195" t="s">
        <v>225</v>
      </c>
      <c r="E3" s="195" t="s">
        <v>226</v>
      </c>
      <c r="F3" s="195" t="s">
        <v>227</v>
      </c>
      <c r="G3" s="195" t="s">
        <v>228</v>
      </c>
      <c r="H3" s="195" t="s">
        <v>229</v>
      </c>
      <c r="I3" s="195" t="s">
        <v>385</v>
      </c>
    </row>
    <row r="4" spans="1:9" x14ac:dyDescent="0.2">
      <c r="A4" s="195" t="s">
        <v>286</v>
      </c>
      <c r="B4" s="195" t="s">
        <v>230</v>
      </c>
      <c r="D4" s="195" t="s">
        <v>231</v>
      </c>
      <c r="E4" s="195" t="s">
        <v>232</v>
      </c>
      <c r="F4" s="195" t="s">
        <v>233</v>
      </c>
      <c r="G4" s="195" t="s">
        <v>234</v>
      </c>
      <c r="H4" s="195" t="s">
        <v>235</v>
      </c>
      <c r="I4" s="195" t="s">
        <v>299</v>
      </c>
    </row>
    <row r="5" spans="1:9" x14ac:dyDescent="0.2">
      <c r="A5" s="195" t="s">
        <v>287</v>
      </c>
      <c r="B5" s="195" t="s">
        <v>236</v>
      </c>
      <c r="D5" s="195" t="s">
        <v>237</v>
      </c>
      <c r="E5" s="195" t="s">
        <v>238</v>
      </c>
      <c r="F5" s="195" t="s">
        <v>239</v>
      </c>
      <c r="G5" s="195" t="s">
        <v>240</v>
      </c>
    </row>
    <row r="6" spans="1:9" x14ac:dyDescent="0.2">
      <c r="A6" s="195" t="s">
        <v>288</v>
      </c>
      <c r="B6" s="195" t="s">
        <v>241</v>
      </c>
      <c r="D6" s="195" t="s">
        <v>242</v>
      </c>
      <c r="E6" s="195" t="s">
        <v>292</v>
      </c>
      <c r="F6" s="195" t="s">
        <v>244</v>
      </c>
      <c r="G6" s="195" t="s">
        <v>245</v>
      </c>
    </row>
    <row r="7" spans="1:9" x14ac:dyDescent="0.2">
      <c r="A7" s="195" t="s">
        <v>289</v>
      </c>
      <c r="B7" s="195" t="s">
        <v>246</v>
      </c>
      <c r="D7" s="195" t="s">
        <v>247</v>
      </c>
      <c r="F7" s="195" t="s">
        <v>248</v>
      </c>
      <c r="G7" s="195" t="s">
        <v>249</v>
      </c>
    </row>
    <row r="8" spans="1:9" x14ac:dyDescent="0.2">
      <c r="A8" s="195" t="s">
        <v>290</v>
      </c>
      <c r="B8" s="195" t="s">
        <v>250</v>
      </c>
      <c r="D8" s="195" t="s">
        <v>251</v>
      </c>
      <c r="G8" s="195" t="s">
        <v>235</v>
      </c>
    </row>
    <row r="9" spans="1:9" x14ac:dyDescent="0.2">
      <c r="A9" s="195" t="s">
        <v>291</v>
      </c>
      <c r="B9" s="195" t="s">
        <v>252</v>
      </c>
      <c r="D9" s="195" t="s">
        <v>243</v>
      </c>
    </row>
    <row r="10" spans="1:9" x14ac:dyDescent="0.2">
      <c r="A10" s="195" t="s">
        <v>147</v>
      </c>
      <c r="B10" s="195" t="s">
        <v>253</v>
      </c>
    </row>
    <row r="11" spans="1:9" x14ac:dyDescent="0.2">
      <c r="B11" s="195" t="s">
        <v>254</v>
      </c>
    </row>
    <row r="12" spans="1:9" x14ac:dyDescent="0.2">
      <c r="B12" s="195" t="s">
        <v>255</v>
      </c>
    </row>
    <row r="13" spans="1:9" x14ac:dyDescent="0.2">
      <c r="B13" s="195" t="s">
        <v>256</v>
      </c>
    </row>
    <row r="14" spans="1:9" x14ac:dyDescent="0.2">
      <c r="B14" s="195" t="s">
        <v>257</v>
      </c>
    </row>
    <row r="15" spans="1:9" x14ac:dyDescent="0.2">
      <c r="B15" s="195" t="s">
        <v>258</v>
      </c>
    </row>
    <row r="16" spans="1:9" x14ac:dyDescent="0.2">
      <c r="B16" s="195" t="s">
        <v>259</v>
      </c>
    </row>
    <row r="17" spans="2:2" x14ac:dyDescent="0.2">
      <c r="B17" s="195" t="s">
        <v>260</v>
      </c>
    </row>
    <row r="18" spans="2:2" x14ac:dyDescent="0.2">
      <c r="B18" s="195" t="s">
        <v>261</v>
      </c>
    </row>
    <row r="19" spans="2:2" x14ac:dyDescent="0.2">
      <c r="B19" s="195" t="s">
        <v>262</v>
      </c>
    </row>
    <row r="20" spans="2:2" x14ac:dyDescent="0.2">
      <c r="B20" s="195" t="s">
        <v>263</v>
      </c>
    </row>
    <row r="21" spans="2:2" x14ac:dyDescent="0.2">
      <c r="B21" s="195" t="s">
        <v>264</v>
      </c>
    </row>
    <row r="22" spans="2:2" x14ac:dyDescent="0.2">
      <c r="B22" s="195" t="s">
        <v>265</v>
      </c>
    </row>
    <row r="23" spans="2:2" x14ac:dyDescent="0.2">
      <c r="B23" s="195" t="s">
        <v>266</v>
      </c>
    </row>
    <row r="24" spans="2:2" x14ac:dyDescent="0.2">
      <c r="B24" s="195" t="s">
        <v>267</v>
      </c>
    </row>
    <row r="25" spans="2:2" x14ac:dyDescent="0.2">
      <c r="B25" s="195" t="s">
        <v>147</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4"/>
  <sheetViews>
    <sheetView zoomScaleNormal="100" workbookViewId="0">
      <selection activeCell="H16" sqref="H16"/>
    </sheetView>
  </sheetViews>
  <sheetFormatPr defaultColWidth="9" defaultRowHeight="13" x14ac:dyDescent="0.2"/>
  <cols>
    <col min="1" max="1" width="5.453125" style="25" customWidth="1"/>
    <col min="2" max="4" width="9" style="25"/>
    <col min="5" max="5" width="10.36328125" style="25" customWidth="1"/>
    <col min="6" max="6" width="20.08984375" style="25" customWidth="1"/>
    <col min="7" max="7" width="15.08984375" style="25" customWidth="1"/>
    <col min="8" max="8" width="13.08984375" style="25" customWidth="1"/>
    <col min="9" max="10" width="15.90625" style="25" customWidth="1"/>
    <col min="11" max="11" width="23" style="25" customWidth="1"/>
    <col min="12" max="14" width="42.90625" style="25" customWidth="1"/>
    <col min="15" max="15" width="29.08984375" style="25" customWidth="1"/>
    <col min="16" max="16" width="18.36328125" style="25" customWidth="1"/>
    <col min="17" max="17" width="22" style="25" customWidth="1"/>
    <col min="18" max="18" width="25.453125" style="25" customWidth="1"/>
    <col min="19" max="20" width="20.90625" style="25" customWidth="1"/>
    <col min="21" max="22" width="22.08984375" style="25" customWidth="1"/>
    <col min="23" max="23" width="17" style="25" customWidth="1"/>
    <col min="24" max="24" width="15.90625" style="25" customWidth="1"/>
    <col min="25" max="26" width="16.36328125" style="25" customWidth="1"/>
    <col min="27" max="29" width="17.08984375" style="25" customWidth="1"/>
    <col min="30" max="31" width="15.453125" style="25" customWidth="1"/>
    <col min="32" max="32" width="12.08984375" style="25" customWidth="1"/>
    <col min="33" max="33" width="13.08984375" style="25" customWidth="1"/>
    <col min="34" max="34" width="13" style="25" customWidth="1"/>
    <col min="35" max="36" width="12.08984375" style="25" customWidth="1"/>
    <col min="37" max="37" width="9.453125" style="25" customWidth="1"/>
    <col min="38" max="39" width="12.08984375" style="25" customWidth="1"/>
    <col min="40" max="40" width="73.90625" style="25" customWidth="1"/>
    <col min="41" max="41" width="15.453125" style="25" customWidth="1"/>
    <col min="42" max="42" width="12.453125" style="25" customWidth="1"/>
    <col min="43" max="43" width="36.453125" style="25" customWidth="1"/>
    <col min="44" max="44" width="16.36328125" style="25" customWidth="1"/>
    <col min="45" max="45" width="17.08984375" style="25" customWidth="1"/>
    <col min="46" max="46" width="17.453125" style="25" customWidth="1"/>
    <col min="47" max="47" width="17.08984375" style="25" customWidth="1"/>
    <col min="48" max="48" width="26.36328125" style="25" customWidth="1"/>
    <col min="49" max="49" width="14.08984375" style="25" customWidth="1"/>
    <col min="50" max="50" width="33.6328125" style="25" customWidth="1"/>
    <col min="51" max="51" width="20.90625" style="25" customWidth="1"/>
    <col min="52" max="52" width="21" style="25" customWidth="1"/>
    <col min="53" max="53" width="20.36328125" style="25" customWidth="1"/>
    <col min="54" max="54" width="16.08984375" style="25" customWidth="1"/>
    <col min="55" max="55" width="23.08984375" style="25" customWidth="1"/>
    <col min="56" max="56" width="28.36328125" style="25" customWidth="1"/>
    <col min="57" max="57" width="19.6328125" style="25" customWidth="1"/>
    <col min="58" max="58" width="17.08984375" style="25" customWidth="1"/>
    <col min="59" max="59" width="16.36328125" style="25" customWidth="1"/>
    <col min="60" max="60" width="20.08984375" style="25" customWidth="1"/>
    <col min="61" max="61" width="20.90625" style="25" customWidth="1"/>
    <col min="62" max="62" width="21" style="25" customWidth="1"/>
    <col min="63" max="63" width="20.36328125" style="25" customWidth="1"/>
    <col min="64" max="64" width="16.08984375" style="25" customWidth="1"/>
    <col min="65" max="65" width="23.08984375" style="25" customWidth="1"/>
    <col min="66" max="66" width="28.36328125" style="25" customWidth="1"/>
    <col min="67" max="67" width="19.6328125" style="25" customWidth="1"/>
    <col min="68" max="68" width="17.08984375" style="25" customWidth="1"/>
    <col min="69" max="69" width="16.36328125" style="25" customWidth="1"/>
    <col min="70" max="70" width="20.08984375" style="25" customWidth="1"/>
    <col min="71" max="71" width="22.90625" style="25" customWidth="1"/>
    <col min="72" max="72" width="3.90625" style="25" customWidth="1"/>
    <col min="73" max="16384" width="9" style="25"/>
  </cols>
  <sheetData>
    <row r="1" spans="1:71" s="284" customFormat="1" ht="39" customHeight="1" thickTop="1" x14ac:dyDescent="0.2">
      <c r="A1" s="259" t="s">
        <v>41</v>
      </c>
      <c r="B1" s="253" t="s">
        <v>293</v>
      </c>
      <c r="C1" s="254" t="s">
        <v>294</v>
      </c>
      <c r="D1" s="254" t="s">
        <v>295</v>
      </c>
      <c r="E1" s="254" t="s">
        <v>295</v>
      </c>
      <c r="F1" s="260" t="s">
        <v>42</v>
      </c>
      <c r="G1" s="261" t="s">
        <v>43</v>
      </c>
      <c r="H1" s="262" t="s">
        <v>44</v>
      </c>
      <c r="I1" s="263" t="s">
        <v>45</v>
      </c>
      <c r="J1" s="264" t="s">
        <v>117</v>
      </c>
      <c r="K1" s="265" t="s">
        <v>95</v>
      </c>
      <c r="L1" s="266" t="s">
        <v>96</v>
      </c>
      <c r="M1" s="267" t="s">
        <v>46</v>
      </c>
      <c r="N1" s="268" t="s">
        <v>117</v>
      </c>
      <c r="O1" s="269" t="s">
        <v>97</v>
      </c>
      <c r="P1" s="269" t="s">
        <v>195</v>
      </c>
      <c r="Q1" s="266" t="s">
        <v>202</v>
      </c>
      <c r="R1" s="266" t="s">
        <v>201</v>
      </c>
      <c r="S1" s="266" t="s">
        <v>203</v>
      </c>
      <c r="T1" s="270" t="s">
        <v>118</v>
      </c>
      <c r="U1" s="270" t="s">
        <v>118</v>
      </c>
      <c r="V1" s="269" t="s">
        <v>151</v>
      </c>
      <c r="W1" s="266" t="s">
        <v>99</v>
      </c>
      <c r="X1" s="266" t="s">
        <v>183</v>
      </c>
      <c r="Y1" s="266" t="s">
        <v>184</v>
      </c>
      <c r="Z1" s="266" t="s">
        <v>98</v>
      </c>
      <c r="AA1" s="266" t="s">
        <v>200</v>
      </c>
      <c r="AB1" s="269" t="s">
        <v>204</v>
      </c>
      <c r="AC1" s="269" t="s">
        <v>205</v>
      </c>
      <c r="AD1" s="266" t="s">
        <v>100</v>
      </c>
      <c r="AE1" s="270" t="s">
        <v>118</v>
      </c>
      <c r="AF1" s="265" t="s">
        <v>47</v>
      </c>
      <c r="AG1" s="269" t="s">
        <v>48</v>
      </c>
      <c r="AH1" s="269" t="s">
        <v>49</v>
      </c>
      <c r="AI1" s="269" t="s">
        <v>50</v>
      </c>
      <c r="AJ1" s="269" t="s">
        <v>101</v>
      </c>
      <c r="AK1" s="266" t="s">
        <v>296</v>
      </c>
      <c r="AL1" s="266" t="s">
        <v>102</v>
      </c>
      <c r="AM1" s="266" t="s">
        <v>329</v>
      </c>
      <c r="AN1" s="266" t="s">
        <v>153</v>
      </c>
      <c r="AO1" s="270" t="s">
        <v>117</v>
      </c>
      <c r="AP1" s="271" t="s">
        <v>103</v>
      </c>
      <c r="AQ1" s="272" t="s">
        <v>104</v>
      </c>
      <c r="AR1" s="272" t="s">
        <v>128</v>
      </c>
      <c r="AS1" s="273" t="s">
        <v>105</v>
      </c>
      <c r="AT1" s="273" t="s">
        <v>51</v>
      </c>
      <c r="AU1" s="273" t="s">
        <v>52</v>
      </c>
      <c r="AV1" s="273" t="s">
        <v>106</v>
      </c>
      <c r="AW1" s="274" t="s">
        <v>53</v>
      </c>
      <c r="AX1" s="275" t="s">
        <v>54</v>
      </c>
      <c r="AY1" s="275" t="s">
        <v>129</v>
      </c>
      <c r="AZ1" s="276" t="s">
        <v>55</v>
      </c>
      <c r="BA1" s="276" t="s">
        <v>51</v>
      </c>
      <c r="BB1" s="276" t="s">
        <v>52</v>
      </c>
      <c r="BC1" s="276" t="s">
        <v>56</v>
      </c>
      <c r="BD1" s="277" t="s">
        <v>130</v>
      </c>
      <c r="BE1" s="278" t="s">
        <v>57</v>
      </c>
      <c r="BF1" s="278" t="s">
        <v>51</v>
      </c>
      <c r="BG1" s="278" t="s">
        <v>52</v>
      </c>
      <c r="BH1" s="278" t="s">
        <v>58</v>
      </c>
      <c r="BI1" s="279" t="s">
        <v>131</v>
      </c>
      <c r="BJ1" s="279" t="s">
        <v>123</v>
      </c>
      <c r="BK1" s="280" t="s">
        <v>51</v>
      </c>
      <c r="BL1" s="280" t="s">
        <v>124</v>
      </c>
      <c r="BM1" s="280" t="s">
        <v>125</v>
      </c>
      <c r="BN1" s="281" t="s">
        <v>132</v>
      </c>
      <c r="BO1" s="281" t="s">
        <v>126</v>
      </c>
      <c r="BP1" s="282" t="s">
        <v>51</v>
      </c>
      <c r="BQ1" s="282" t="s">
        <v>124</v>
      </c>
      <c r="BR1" s="281" t="s">
        <v>127</v>
      </c>
      <c r="BS1" s="283" t="s">
        <v>59</v>
      </c>
    </row>
    <row r="2" spans="1:71" s="138" customFormat="1" ht="17.25" customHeight="1" x14ac:dyDescent="0.2">
      <c r="A2" s="258">
        <v>1</v>
      </c>
      <c r="B2" s="253" t="s">
        <v>297</v>
      </c>
      <c r="C2" s="253" t="s">
        <v>297</v>
      </c>
      <c r="D2" s="253" t="s">
        <v>297</v>
      </c>
      <c r="E2" s="253" t="s">
        <v>297</v>
      </c>
      <c r="F2" s="120" t="str">
        <f>【鑑】経費等内訳書!F1</f>
        <v>AMED記入</v>
      </c>
      <c r="G2" s="121" t="s">
        <v>40</v>
      </c>
      <c r="H2" s="122" t="s">
        <v>40</v>
      </c>
      <c r="I2" s="123" t="s">
        <v>40</v>
      </c>
      <c r="J2" s="257"/>
      <c r="K2" s="124" t="str">
        <f>IF(【鑑】経費等内訳書!B3="","",【鑑】経費等内訳書!B3)</f>
        <v/>
      </c>
      <c r="L2" s="125" t="str">
        <f>IF(【鑑】経費等内訳書!B7="","",【鑑】経費等内訳書!B7)</f>
        <v/>
      </c>
      <c r="M2" s="124" t="str">
        <f>IF(【鑑】経費等内訳書!B8="","",【鑑】経費等内訳書!B8)</f>
        <v/>
      </c>
      <c r="N2" s="124"/>
      <c r="O2" s="125" t="str">
        <f>IF(【鑑】経費等内訳書!B9="","",【鑑】経費等内訳書!B9)</f>
        <v/>
      </c>
      <c r="P2" s="126" t="str">
        <f>IF(【鑑】経費等内訳書!B16="","",【鑑】経費等内訳書!B16)</f>
        <v/>
      </c>
      <c r="Q2" s="125" t="str">
        <f>IF(【鑑】経費等内訳書!B14="","",【鑑】経費等内訳書!B14)</f>
        <v/>
      </c>
      <c r="R2" s="125" t="str">
        <f>IF(【鑑】経費等内訳書!B13="","",【鑑】経費等内訳書!B13)</f>
        <v/>
      </c>
      <c r="S2" s="127" t="str">
        <f>IF(【鑑】経費等内訳書!B15="","",【鑑】経費等内訳書!B15)</f>
        <v/>
      </c>
      <c r="T2" s="128"/>
      <c r="U2" s="128"/>
      <c r="V2" s="189" t="str">
        <f>IF(【鑑】経費等内訳書!B10="","",【鑑】経費等内訳書!B10)</f>
        <v/>
      </c>
      <c r="W2" s="190" t="str">
        <f>IF(【鑑】経費等内訳書!B11="","",【鑑】経費等内訳書!B11)</f>
        <v/>
      </c>
      <c r="X2" s="190" t="str">
        <f>IF(【鑑】経費等内訳書!B12="","",【鑑】経費等内訳書!B12)</f>
        <v/>
      </c>
      <c r="Y2" s="190" t="str">
        <f>IF(【鑑】経費等内訳書!E12="","",【鑑】経費等内訳書!E12)</f>
        <v/>
      </c>
      <c r="Z2" s="190" t="str">
        <f>IF(【鑑】経費等内訳書!E11="","",【鑑】経費等内訳書!E11)</f>
        <v/>
      </c>
      <c r="AA2" s="128" t="str">
        <f>IF(【鑑】経費等内訳書!B4="","",【鑑】経費等内訳書!B4)</f>
        <v/>
      </c>
      <c r="AB2" s="129" t="str">
        <f>IF(【鑑】経費等内訳書!B5="","",【鑑】経費等内訳書!B5)</f>
        <v/>
      </c>
      <c r="AC2" s="129" t="str">
        <f>IF(【鑑】経費等内訳書!B6="","",【鑑】経費等内訳書!B6)</f>
        <v/>
      </c>
      <c r="AD2" s="128">
        <f>SUM(AF2:AI2,AL2,AM2)</f>
        <v>387397931</v>
      </c>
      <c r="AE2" s="128"/>
      <c r="AF2" s="130">
        <f>IF(【鑑】経費等内訳書!G21="","",【鑑】経費等内訳書!G21)</f>
        <v>1949333</v>
      </c>
      <c r="AG2" s="130">
        <f>IF(【鑑】経費等内訳書!G23="","",【鑑】経費等内訳書!G23)</f>
        <v>273333</v>
      </c>
      <c r="AH2" s="130">
        <f>IF(【鑑】経費等内訳書!G24="","",【鑑】経費等内訳書!G24)</f>
        <v>9831333</v>
      </c>
      <c r="AI2" s="130">
        <f>IF(【鑑】経費等内訳書!G26="","",【鑑】経費等内訳書!G26)</f>
        <v>334065333</v>
      </c>
      <c r="AJ2" s="130">
        <f>IF(【鑑】経費等内訳書!G27="","",【鑑】経費等内訳書!G27)</f>
        <v>346119332</v>
      </c>
      <c r="AK2" s="130">
        <f>IF(【鑑】経費等内訳書!C28="","",【鑑】経費等内訳書!C28)</f>
        <v>10</v>
      </c>
      <c r="AL2" s="128">
        <f>IF(【鑑】経費等内訳書!G28="","",【鑑】経費等内訳書!G28)</f>
        <v>34611933</v>
      </c>
      <c r="AM2" s="128">
        <f>IF(【鑑】経費等内訳書!G29="","",【鑑】経費等内訳書!G29)</f>
        <v>6666666</v>
      </c>
      <c r="AN2" s="128" t="str">
        <f>IF(【鑑】経費等内訳書!B17="","",【鑑】経費等内訳書!B17)</f>
        <v/>
      </c>
      <c r="AO2" s="128"/>
      <c r="AP2" s="131" t="str">
        <f>IF(【鑑】経費等内訳書!E34="","",【鑑】経費等内訳書!E34)</f>
        <v/>
      </c>
      <c r="AQ2" s="132" t="str">
        <f>IF(【鑑】経費等内訳書!F34="","",【鑑】経費等内訳書!F34)</f>
        <v/>
      </c>
      <c r="AR2" s="133" t="str">
        <f>IF(【鑑】経費等内訳書!B34="","",【鑑】経費等内訳書!B34)</f>
        <v/>
      </c>
      <c r="AS2" s="133" t="str">
        <f>IF(【鑑】経費等内訳書!A34="","",【鑑】経費等内訳書!A34)</f>
        <v/>
      </c>
      <c r="AT2" s="133" t="str">
        <f>IF(【鑑】経費等内訳書!A36="","",【鑑】経費等内訳書!A36)</f>
        <v/>
      </c>
      <c r="AU2" s="133" t="str">
        <f>IF(【鑑】経費等内訳書!B36="","",【鑑】経費等内訳書!B36)</f>
        <v/>
      </c>
      <c r="AV2" s="127" t="str">
        <f>IF(【鑑】経費等内訳書!E36="","",【鑑】経費等内訳書!E36)</f>
        <v/>
      </c>
      <c r="AW2" s="132" t="str">
        <f>IF(【鑑】経費等内訳書!E40="","",【鑑】経費等内訳書!E40)</f>
        <v/>
      </c>
      <c r="AX2" s="132" t="str">
        <f>IF(【鑑】経費等内訳書!F40="","",【鑑】経費等内訳書!F40)</f>
        <v/>
      </c>
      <c r="AY2" s="133" t="str">
        <f>IF(【鑑】経費等内訳書!B40="","",【鑑】経費等内訳書!B40)</f>
        <v/>
      </c>
      <c r="AZ2" s="133" t="str">
        <f>IF(【鑑】経費等内訳書!A40="","",【鑑】経費等内訳書!A40)</f>
        <v/>
      </c>
      <c r="BA2" s="133" t="str">
        <f>IF(【鑑】経費等内訳書!A42="","",【鑑】経費等内訳書!A42)</f>
        <v/>
      </c>
      <c r="BB2" s="127" t="str">
        <f>IF(【鑑】経費等内訳書!B42="","",【鑑】経費等内訳書!B42)</f>
        <v/>
      </c>
      <c r="BC2" s="125" t="str">
        <f>IF(【鑑】経費等内訳書!E42="","",【鑑】経費等内訳書!E42)</f>
        <v/>
      </c>
      <c r="BD2" s="133" t="str">
        <f>IF(【鑑】経費等内訳書!B46="","",【鑑】経費等内訳書!B46)</f>
        <v/>
      </c>
      <c r="BE2" s="133" t="str">
        <f>IF(【鑑】経費等内訳書!A46="","",【鑑】経費等内訳書!A46)</f>
        <v/>
      </c>
      <c r="BF2" s="133" t="str">
        <f>IF(【鑑】経費等内訳書!A48="","",【鑑】経費等内訳書!A48)</f>
        <v/>
      </c>
      <c r="BG2" s="133" t="str">
        <f>IF(【鑑】経費等内訳書!B48="","",【鑑】経費等内訳書!B48)</f>
        <v/>
      </c>
      <c r="BH2" s="125" t="str">
        <f>IF(【鑑】経費等内訳書!E48="","",【鑑】経費等内訳書!E48)</f>
        <v/>
      </c>
      <c r="BI2" s="133" t="str">
        <f>IF(【鑑】経費等内訳書!B52="","",【鑑】経費等内訳書!B52)</f>
        <v/>
      </c>
      <c r="BJ2" s="133" t="str">
        <f>IF(【鑑】経費等内訳書!A52="","",【鑑】経費等内訳書!A52)</f>
        <v/>
      </c>
      <c r="BK2" s="134" t="str">
        <f>IF(【鑑】経費等内訳書!A54="","",【鑑】経費等内訳書!A54)</f>
        <v/>
      </c>
      <c r="BL2" s="135" t="str">
        <f>IF(【鑑】経費等内訳書!B54="","",【鑑】経費等内訳書!B54)</f>
        <v/>
      </c>
      <c r="BM2" s="125" t="str">
        <f>IF(【鑑】経費等内訳書!E54="","",【鑑】経費等内訳書!E54)</f>
        <v/>
      </c>
      <c r="BN2" s="136" t="str">
        <f>IF(【鑑】経費等内訳書!B58="","",【鑑】経費等内訳書!B58)</f>
        <v/>
      </c>
      <c r="BO2" s="136" t="str">
        <f>IF(【鑑】経費等内訳書!A58="","",【鑑】経費等内訳書!A58)</f>
        <v/>
      </c>
      <c r="BP2" s="252" t="str">
        <f>IF(【鑑】経費等内訳書!A60="","",【鑑】経費等内訳書!A60)</f>
        <v/>
      </c>
      <c r="BQ2" s="252" t="str">
        <f>IF(【鑑】経費等内訳書!B60="","",【鑑】経費等内訳書!B60)</f>
        <v/>
      </c>
      <c r="BR2" s="132" t="str">
        <f>IF(【鑑】経費等内訳書!E60="","",【鑑】経費等内訳書!E60)</f>
        <v/>
      </c>
      <c r="BS2" s="137"/>
    </row>
    <row r="3" spans="1:71" ht="17.25" customHeight="1" x14ac:dyDescent="0.2">
      <c r="T3" s="181"/>
      <c r="U3" s="181"/>
      <c r="AD3" s="182"/>
      <c r="AE3" s="182"/>
      <c r="AO3" s="182"/>
    </row>
    <row r="4" spans="1:71" x14ac:dyDescent="0.2">
      <c r="AD4" s="180"/>
    </row>
  </sheetData>
  <sheetProtection algorithmName="SHA-512" hashValue="L6fCjxrn8eLgvrpZhwnX/ViWWgBYPXHQUGC+xCihXtCFSx4Ru4Dzu0bTeJjCEAXoZc/H1gOohr2pqrVc2eKhxw==" saltValue="r4NU7hL7EMoGUjFG1upqYA=="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topLeftCell="A13" zoomScaleNormal="85" zoomScaleSheetLayoutView="100" workbookViewId="0">
      <selection activeCell="J58" sqref="J58"/>
    </sheetView>
  </sheetViews>
  <sheetFormatPr defaultColWidth="9.36328125" defaultRowHeight="18" customHeight="1" x14ac:dyDescent="0.2"/>
  <cols>
    <col min="1" max="1" width="30.6328125" style="197" customWidth="1"/>
    <col min="2" max="2" width="17.08984375" style="197" customWidth="1"/>
    <col min="3" max="3" width="6.36328125" style="197" customWidth="1"/>
    <col min="4" max="4" width="3.08984375" style="197" customWidth="1"/>
    <col min="5" max="5" width="25.6328125" style="197" customWidth="1"/>
    <col min="6" max="6" width="26.6328125" style="197" customWidth="1"/>
    <col min="7" max="7" width="18.453125" style="197" customWidth="1"/>
    <col min="8" max="16384" width="9.36328125" style="197"/>
  </cols>
  <sheetData>
    <row r="1" spans="1:7" ht="18" customHeight="1" x14ac:dyDescent="0.2">
      <c r="A1" s="196" t="s">
        <v>198</v>
      </c>
      <c r="B1" s="187"/>
      <c r="E1" s="198" t="s">
        <v>83</v>
      </c>
      <c r="F1" s="390" t="s">
        <v>84</v>
      </c>
      <c r="G1" s="199"/>
    </row>
    <row r="2" spans="1:7" ht="18" customHeight="1" x14ac:dyDescent="0.2">
      <c r="A2" s="197" t="s">
        <v>411</v>
      </c>
    </row>
    <row r="3" spans="1:7" ht="18" customHeight="1" x14ac:dyDescent="0.2">
      <c r="A3" s="198" t="s">
        <v>190</v>
      </c>
      <c r="B3" s="459"/>
      <c r="C3" s="459"/>
      <c r="D3" s="459"/>
      <c r="E3" s="459"/>
      <c r="F3" s="200"/>
      <c r="G3" s="201"/>
    </row>
    <row r="4" spans="1:7" ht="18" customHeight="1" x14ac:dyDescent="0.2">
      <c r="A4" s="198" t="s">
        <v>395</v>
      </c>
      <c r="B4" s="462"/>
      <c r="C4" s="463"/>
      <c r="D4" s="463"/>
      <c r="E4" s="463"/>
      <c r="F4" s="200"/>
      <c r="G4" s="201"/>
    </row>
    <row r="5" spans="1:7" ht="18" customHeight="1" x14ac:dyDescent="0.2">
      <c r="A5" s="198" t="s">
        <v>396</v>
      </c>
      <c r="B5" s="435"/>
      <c r="C5" s="435"/>
      <c r="D5" s="435"/>
      <c r="E5" s="435"/>
      <c r="F5" s="435"/>
      <c r="G5" s="202"/>
    </row>
    <row r="6" spans="1:7" ht="18" customHeight="1" x14ac:dyDescent="0.2">
      <c r="A6" s="198" t="s">
        <v>397</v>
      </c>
      <c r="B6" s="435"/>
      <c r="C6" s="435"/>
      <c r="D6" s="435"/>
      <c r="E6" s="435"/>
      <c r="F6" s="435"/>
      <c r="G6" s="202"/>
    </row>
    <row r="7" spans="1:7" ht="18" customHeight="1" x14ac:dyDescent="0.2">
      <c r="A7" s="198" t="s">
        <v>107</v>
      </c>
      <c r="B7" s="435"/>
      <c r="C7" s="435"/>
      <c r="D7" s="435"/>
      <c r="E7" s="435"/>
      <c r="F7" s="435"/>
      <c r="G7" s="202"/>
    </row>
    <row r="8" spans="1:7" ht="18" customHeight="1" x14ac:dyDescent="0.2">
      <c r="A8" s="198" t="s">
        <v>85</v>
      </c>
      <c r="B8" s="435"/>
      <c r="C8" s="435"/>
      <c r="D8" s="435"/>
      <c r="E8" s="435"/>
      <c r="F8" s="435"/>
      <c r="G8" s="202"/>
    </row>
    <row r="9" spans="1:7" ht="18" customHeight="1" x14ac:dyDescent="0.2">
      <c r="A9" s="198" t="s">
        <v>108</v>
      </c>
      <c r="B9" s="435"/>
      <c r="C9" s="435"/>
      <c r="D9" s="435"/>
      <c r="E9" s="435"/>
      <c r="F9" s="435"/>
      <c r="G9" s="202"/>
    </row>
    <row r="10" spans="1:7" ht="18" customHeight="1" x14ac:dyDescent="0.2">
      <c r="A10" s="198" t="s">
        <v>152</v>
      </c>
      <c r="B10" s="406"/>
      <c r="C10" s="203"/>
      <c r="D10" s="204"/>
      <c r="E10" s="204"/>
      <c r="F10" s="205"/>
      <c r="G10" s="202"/>
    </row>
    <row r="11" spans="1:7" ht="18" customHeight="1" x14ac:dyDescent="0.2">
      <c r="A11" s="198" t="s">
        <v>109</v>
      </c>
      <c r="B11" s="460"/>
      <c r="C11" s="460"/>
      <c r="D11" s="206" t="s">
        <v>86</v>
      </c>
      <c r="E11" s="186"/>
      <c r="F11" s="207"/>
      <c r="G11" s="207"/>
    </row>
    <row r="12" spans="1:7" ht="18" customHeight="1" x14ac:dyDescent="0.2">
      <c r="A12" s="198" t="s">
        <v>110</v>
      </c>
      <c r="B12" s="461"/>
      <c r="C12" s="461"/>
      <c r="D12" s="206" t="s">
        <v>86</v>
      </c>
      <c r="E12" s="186"/>
      <c r="F12" s="207"/>
      <c r="G12" s="207"/>
    </row>
    <row r="13" spans="1:7" ht="18" customHeight="1" x14ac:dyDescent="0.2">
      <c r="A13" s="208" t="s">
        <v>398</v>
      </c>
      <c r="B13" s="433"/>
      <c r="C13" s="433"/>
      <c r="D13" s="433"/>
      <c r="E13" s="433"/>
      <c r="F13" s="433"/>
      <c r="G13" s="209"/>
    </row>
    <row r="14" spans="1:7" ht="18" customHeight="1" thickBot="1" x14ac:dyDescent="0.25">
      <c r="A14" s="208" t="s">
        <v>399</v>
      </c>
      <c r="B14" s="458"/>
      <c r="C14" s="458"/>
      <c r="D14" s="458"/>
      <c r="E14" s="458"/>
      <c r="F14" s="458"/>
      <c r="G14" s="210"/>
    </row>
    <row r="15" spans="1:7" ht="18" customHeight="1" thickTop="1" x14ac:dyDescent="0.2">
      <c r="A15" s="208" t="s">
        <v>400</v>
      </c>
      <c r="B15" s="433"/>
      <c r="C15" s="433"/>
      <c r="D15" s="433"/>
      <c r="E15" s="211"/>
      <c r="F15" s="211"/>
      <c r="G15" s="209"/>
    </row>
    <row r="16" spans="1:7" ht="18" customHeight="1" x14ac:dyDescent="0.2">
      <c r="A16" s="196" t="s">
        <v>192</v>
      </c>
      <c r="B16" s="457"/>
      <c r="C16" s="457"/>
      <c r="D16" s="457"/>
      <c r="E16" s="212"/>
      <c r="F16" s="212"/>
      <c r="G16" s="209"/>
    </row>
    <row r="17" spans="1:8" ht="96.75" customHeight="1" x14ac:dyDescent="0.2">
      <c r="A17" s="213" t="s">
        <v>197</v>
      </c>
      <c r="B17" s="441"/>
      <c r="C17" s="441"/>
      <c r="D17" s="441"/>
      <c r="E17" s="441"/>
      <c r="F17" s="441"/>
      <c r="G17" s="214"/>
    </row>
    <row r="18" spans="1:8" ht="18" customHeight="1" x14ac:dyDescent="0.2">
      <c r="A18" s="197" t="s">
        <v>87</v>
      </c>
      <c r="E18" s="198"/>
      <c r="F18" s="198"/>
      <c r="G18" s="215"/>
    </row>
    <row r="19" spans="1:8" ht="18" customHeight="1" thickBot="1" x14ac:dyDescent="0.25">
      <c r="B19" s="216" t="s">
        <v>185</v>
      </c>
      <c r="C19" s="250">
        <v>2</v>
      </c>
      <c r="D19" s="197" t="s">
        <v>186</v>
      </c>
      <c r="E19" s="251">
        <v>3</v>
      </c>
      <c r="F19" s="198"/>
      <c r="G19" s="215" t="s">
        <v>136</v>
      </c>
    </row>
    <row r="20" spans="1:8" s="222" customFormat="1" ht="45.75" customHeight="1" thickBot="1" x14ac:dyDescent="0.25">
      <c r="A20" s="217" t="s">
        <v>112</v>
      </c>
      <c r="B20" s="444" t="s">
        <v>114</v>
      </c>
      <c r="C20" s="445"/>
      <c r="D20" s="446"/>
      <c r="E20" s="218" t="s">
        <v>115</v>
      </c>
      <c r="F20" s="219" t="s">
        <v>187</v>
      </c>
      <c r="G20" s="220" t="s">
        <v>188</v>
      </c>
      <c r="H20" s="221"/>
    </row>
    <row r="21" spans="1:8" ht="18" customHeight="1" x14ac:dyDescent="0.2">
      <c r="A21" s="223" t="s">
        <v>24</v>
      </c>
      <c r="B21" s="447" t="s">
        <v>88</v>
      </c>
      <c r="C21" s="448"/>
      <c r="D21" s="449"/>
      <c r="E21" s="224">
        <f>設備備品費!G30</f>
        <v>1500000</v>
      </c>
      <c r="F21" s="225">
        <f>SUM(E21:E22)</f>
        <v>2924000</v>
      </c>
      <c r="G21" s="225">
        <f>ROUNDDOWN(SUM(F21:F22)*C19/E19,0)</f>
        <v>1949333</v>
      </c>
    </row>
    <row r="22" spans="1:8" ht="18" customHeight="1" x14ac:dyDescent="0.2">
      <c r="A22" s="226"/>
      <c r="B22" s="450" t="s">
        <v>8</v>
      </c>
      <c r="C22" s="451"/>
      <c r="D22" s="452"/>
      <c r="E22" s="227">
        <f>消耗品費!F40</f>
        <v>1424000</v>
      </c>
      <c r="F22" s="228"/>
      <c r="G22" s="228"/>
    </row>
    <row r="23" spans="1:8" ht="18" customHeight="1" x14ac:dyDescent="0.2">
      <c r="A23" s="229" t="s">
        <v>26</v>
      </c>
      <c r="B23" s="450" t="s">
        <v>13</v>
      </c>
      <c r="C23" s="451"/>
      <c r="D23" s="452"/>
      <c r="E23" s="227">
        <f>旅費!L22</f>
        <v>410000</v>
      </c>
      <c r="F23" s="230">
        <f>E23</f>
        <v>410000</v>
      </c>
      <c r="G23" s="230">
        <f>ROUNDDOWN(F23*C19/E19,0)</f>
        <v>273333</v>
      </c>
    </row>
    <row r="24" spans="1:8" ht="18" customHeight="1" x14ac:dyDescent="0.2">
      <c r="A24" s="231" t="s">
        <v>25</v>
      </c>
      <c r="B24" s="450" t="s">
        <v>9</v>
      </c>
      <c r="C24" s="451"/>
      <c r="D24" s="452"/>
      <c r="E24" s="232">
        <f>'人件費（実績単価）'!I22+'人件費（健保等級）'!I26</f>
        <v>14735000</v>
      </c>
      <c r="F24" s="233">
        <f>SUM(E24:E25)</f>
        <v>14747000</v>
      </c>
      <c r="G24" s="233">
        <f>ROUNDDOWN(SUM(F24:F25)*C19/E19,0)</f>
        <v>9831333</v>
      </c>
    </row>
    <row r="25" spans="1:8" ht="18" customHeight="1" x14ac:dyDescent="0.2">
      <c r="A25" s="226"/>
      <c r="B25" s="450" t="s">
        <v>10</v>
      </c>
      <c r="C25" s="451"/>
      <c r="D25" s="452"/>
      <c r="E25" s="232">
        <f>謝金!E29</f>
        <v>12000</v>
      </c>
      <c r="F25" s="228"/>
      <c r="G25" s="228"/>
    </row>
    <row r="26" spans="1:8" ht="18" customHeight="1" x14ac:dyDescent="0.2">
      <c r="A26" s="231" t="s">
        <v>12</v>
      </c>
      <c r="B26" s="450" t="s">
        <v>12</v>
      </c>
      <c r="C26" s="451"/>
      <c r="D26" s="452"/>
      <c r="E26" s="227">
        <f>その他!F26</f>
        <v>501098000</v>
      </c>
      <c r="F26" s="233">
        <f>E26</f>
        <v>501098000</v>
      </c>
      <c r="G26" s="233">
        <f>ROUNDDOWN(F26*C19/E19,0)</f>
        <v>334065333</v>
      </c>
    </row>
    <row r="27" spans="1:8" ht="18" customHeight="1" x14ac:dyDescent="0.2">
      <c r="A27" s="453" t="s">
        <v>113</v>
      </c>
      <c r="B27" s="454"/>
      <c r="C27" s="454"/>
      <c r="D27" s="455"/>
      <c r="E27" s="234">
        <f>SUM(E21:E26)</f>
        <v>519179000</v>
      </c>
      <c r="F27" s="230">
        <f>E27</f>
        <v>519179000</v>
      </c>
      <c r="G27" s="230">
        <f>G21+G23+G24+G26</f>
        <v>346119332</v>
      </c>
    </row>
    <row r="28" spans="1:8" ht="18" customHeight="1" thickBot="1" x14ac:dyDescent="0.25">
      <c r="A28" s="289" t="s">
        <v>111</v>
      </c>
      <c r="B28" s="290" t="s">
        <v>134</v>
      </c>
      <c r="C28" s="291">
        <v>10</v>
      </c>
      <c r="D28" s="292" t="s">
        <v>37</v>
      </c>
      <c r="E28" s="293"/>
      <c r="F28" s="294">
        <f>ROUNDDOWN(F27*C28/100,0)</f>
        <v>51917900</v>
      </c>
      <c r="G28" s="294">
        <f>ROUNDDOWN(G27*C28/100,0)</f>
        <v>34611933</v>
      </c>
    </row>
    <row r="29" spans="1:8" ht="18" customHeight="1" thickBot="1" x14ac:dyDescent="0.25">
      <c r="A29" s="300" t="s">
        <v>313</v>
      </c>
      <c r="B29" s="301"/>
      <c r="C29" s="302"/>
      <c r="D29" s="303"/>
      <c r="E29" s="304">
        <f>委託費!F25</f>
        <v>10000000</v>
      </c>
      <c r="F29" s="305">
        <f>E29</f>
        <v>10000000</v>
      </c>
      <c r="G29" s="296">
        <f>ROUNDDOWN(F29*C19/E19,0)</f>
        <v>6666666</v>
      </c>
    </row>
    <row r="30" spans="1:8" ht="18" customHeight="1" thickTop="1" thickBot="1" x14ac:dyDescent="0.25">
      <c r="A30" s="439" t="s">
        <v>3</v>
      </c>
      <c r="B30" s="440"/>
      <c r="C30" s="235"/>
      <c r="D30" s="235"/>
      <c r="E30" s="236"/>
      <c r="F30" s="295">
        <f>F27+F28+F29</f>
        <v>581096900</v>
      </c>
      <c r="G30" s="237">
        <f>G27+G28+G29</f>
        <v>387397931</v>
      </c>
    </row>
    <row r="31" spans="1:8" ht="18" customHeight="1" x14ac:dyDescent="0.2">
      <c r="A31" s="238"/>
      <c r="B31" s="238"/>
      <c r="C31" s="238"/>
      <c r="D31" s="238"/>
      <c r="E31" s="239" t="s">
        <v>199</v>
      </c>
      <c r="F31" s="240">
        <f>F28/F27</f>
        <v>0.1</v>
      </c>
      <c r="G31" s="188"/>
    </row>
    <row r="32" spans="1:8" ht="18" customHeight="1" x14ac:dyDescent="0.2">
      <c r="A32" s="241" t="s">
        <v>191</v>
      </c>
      <c r="B32" s="238"/>
      <c r="C32" s="238"/>
      <c r="D32" s="238"/>
      <c r="E32" s="242"/>
      <c r="F32" s="242"/>
      <c r="G32" s="201"/>
    </row>
    <row r="33" spans="1:7" ht="18" customHeight="1" x14ac:dyDescent="0.2">
      <c r="A33" s="243" t="s">
        <v>27</v>
      </c>
      <c r="B33" s="423" t="s">
        <v>60</v>
      </c>
      <c r="C33" s="424"/>
      <c r="D33" s="425"/>
      <c r="E33" s="244" t="s">
        <v>62</v>
      </c>
      <c r="F33" s="244" t="s">
        <v>61</v>
      </c>
      <c r="G33" s="245"/>
    </row>
    <row r="34" spans="1:7" ht="18" customHeight="1" x14ac:dyDescent="0.2">
      <c r="A34" s="57"/>
      <c r="B34" s="428"/>
      <c r="C34" s="429"/>
      <c r="D34" s="430"/>
      <c r="E34" s="58"/>
      <c r="F34" s="436"/>
      <c r="G34" s="214"/>
    </row>
    <row r="35" spans="1:7" ht="18" customHeight="1" x14ac:dyDescent="0.2">
      <c r="A35" s="246" t="s">
        <v>63</v>
      </c>
      <c r="B35" s="431" t="s">
        <v>64</v>
      </c>
      <c r="C35" s="431"/>
      <c r="D35" s="431"/>
      <c r="E35" s="246" t="s">
        <v>194</v>
      </c>
      <c r="F35" s="437"/>
      <c r="G35" s="214"/>
    </row>
    <row r="36" spans="1:7" ht="18" customHeight="1" x14ac:dyDescent="0.2">
      <c r="A36" s="192"/>
      <c r="B36" s="432"/>
      <c r="C36" s="433"/>
      <c r="D36" s="434"/>
      <c r="E36" s="59"/>
      <c r="F36" s="438"/>
      <c r="G36" s="214"/>
    </row>
    <row r="37" spans="1:7" ht="18" customHeight="1" x14ac:dyDescent="0.2">
      <c r="A37" s="238"/>
      <c r="B37" s="238"/>
      <c r="C37" s="238"/>
      <c r="D37" s="238"/>
      <c r="E37" s="242"/>
      <c r="F37" s="242"/>
      <c r="G37" s="201"/>
    </row>
    <row r="38" spans="1:7" ht="18" customHeight="1" x14ac:dyDescent="0.2">
      <c r="A38" s="241" t="s">
        <v>181</v>
      </c>
      <c r="B38" s="238"/>
      <c r="C38" s="238"/>
      <c r="D38" s="238"/>
      <c r="E38" s="242"/>
      <c r="F38" s="242"/>
      <c r="G38" s="201"/>
    </row>
    <row r="39" spans="1:7" ht="18" customHeight="1" x14ac:dyDescent="0.2">
      <c r="A39" s="243" t="s">
        <v>27</v>
      </c>
      <c r="B39" s="423" t="s">
        <v>60</v>
      </c>
      <c r="C39" s="424"/>
      <c r="D39" s="425"/>
      <c r="E39" s="244" t="s">
        <v>62</v>
      </c>
      <c r="F39" s="244" t="s">
        <v>61</v>
      </c>
      <c r="G39" s="245"/>
    </row>
    <row r="40" spans="1:7" ht="18" customHeight="1" x14ac:dyDescent="0.2">
      <c r="A40" s="57"/>
      <c r="B40" s="428"/>
      <c r="C40" s="429"/>
      <c r="D40" s="430"/>
      <c r="E40" s="58"/>
      <c r="F40" s="436"/>
      <c r="G40" s="214"/>
    </row>
    <row r="41" spans="1:7" ht="18" customHeight="1" x14ac:dyDescent="0.2">
      <c r="A41" s="246" t="s">
        <v>63</v>
      </c>
      <c r="B41" s="431" t="s">
        <v>64</v>
      </c>
      <c r="C41" s="431"/>
      <c r="D41" s="431"/>
      <c r="E41" s="246" t="s">
        <v>193</v>
      </c>
      <c r="F41" s="437"/>
      <c r="G41" s="214"/>
    </row>
    <row r="42" spans="1:7" ht="18" customHeight="1" x14ac:dyDescent="0.2">
      <c r="A42" s="192"/>
      <c r="B42" s="432"/>
      <c r="C42" s="433"/>
      <c r="D42" s="434"/>
      <c r="E42" s="59"/>
      <c r="F42" s="438"/>
      <c r="G42" s="214"/>
    </row>
    <row r="43" spans="1:7" ht="18" customHeight="1" x14ac:dyDescent="0.2">
      <c r="A43" s="238"/>
      <c r="B43" s="238"/>
      <c r="C43" s="238"/>
      <c r="D43" s="238"/>
      <c r="E43" s="242"/>
      <c r="F43" s="242"/>
      <c r="G43" s="201"/>
    </row>
    <row r="44" spans="1:7" ht="18" customHeight="1" x14ac:dyDescent="0.2">
      <c r="A44" s="241" t="s">
        <v>314</v>
      </c>
      <c r="B44" s="238"/>
      <c r="C44" s="238"/>
      <c r="D44" s="238"/>
      <c r="E44" s="242"/>
      <c r="F44" s="242"/>
      <c r="G44" s="201"/>
    </row>
    <row r="45" spans="1:7" ht="18" customHeight="1" x14ac:dyDescent="0.2">
      <c r="A45" s="243" t="s">
        <v>27</v>
      </c>
      <c r="B45" s="423" t="s">
        <v>60</v>
      </c>
      <c r="C45" s="424"/>
      <c r="D45" s="425"/>
      <c r="E45" s="247"/>
      <c r="F45" s="245"/>
      <c r="G45" s="245"/>
    </row>
    <row r="46" spans="1:7" ht="18" customHeight="1" x14ac:dyDescent="0.2">
      <c r="A46" s="57"/>
      <c r="B46" s="428"/>
      <c r="C46" s="429"/>
      <c r="D46" s="430"/>
      <c r="E46" s="248"/>
      <c r="F46" s="426"/>
      <c r="G46" s="214"/>
    </row>
    <row r="47" spans="1:7" ht="18" customHeight="1" x14ac:dyDescent="0.2">
      <c r="A47" s="246" t="s">
        <v>63</v>
      </c>
      <c r="B47" s="431" t="s">
        <v>64</v>
      </c>
      <c r="C47" s="431"/>
      <c r="D47" s="431"/>
      <c r="E47" s="246" t="s">
        <v>193</v>
      </c>
      <c r="F47" s="427"/>
      <c r="G47" s="214"/>
    </row>
    <row r="48" spans="1:7" ht="18" customHeight="1" x14ac:dyDescent="0.2">
      <c r="A48" s="192"/>
      <c r="B48" s="432"/>
      <c r="C48" s="433"/>
      <c r="D48" s="434"/>
      <c r="E48" s="59"/>
      <c r="F48" s="427"/>
      <c r="G48" s="214"/>
    </row>
    <row r="49" spans="1:7" ht="18" customHeight="1" x14ac:dyDescent="0.2">
      <c r="A49" s="238"/>
      <c r="B49" s="238"/>
      <c r="C49" s="238"/>
      <c r="D49" s="238"/>
      <c r="E49" s="242"/>
      <c r="F49" s="242"/>
      <c r="G49" s="201"/>
    </row>
    <row r="50" spans="1:7" ht="18" customHeight="1" x14ac:dyDescent="0.2">
      <c r="A50" s="241" t="s">
        <v>315</v>
      </c>
      <c r="B50" s="238"/>
      <c r="C50" s="238"/>
      <c r="D50" s="238"/>
      <c r="E50" s="242"/>
      <c r="F50" s="242"/>
      <c r="G50" s="201"/>
    </row>
    <row r="51" spans="1:7" ht="18" customHeight="1" x14ac:dyDescent="0.2">
      <c r="A51" s="243" t="s">
        <v>27</v>
      </c>
      <c r="B51" s="423" t="s">
        <v>60</v>
      </c>
      <c r="C51" s="424"/>
      <c r="D51" s="425"/>
      <c r="E51" s="298" t="s">
        <v>318</v>
      </c>
      <c r="F51" s="249"/>
      <c r="G51" s="245"/>
    </row>
    <row r="52" spans="1:7" ht="18" customHeight="1" x14ac:dyDescent="0.2">
      <c r="A52" s="57"/>
      <c r="B52" s="428"/>
      <c r="C52" s="429"/>
      <c r="D52" s="430"/>
      <c r="E52" s="248"/>
      <c r="F52" s="426"/>
      <c r="G52" s="214"/>
    </row>
    <row r="53" spans="1:7" ht="18" customHeight="1" x14ac:dyDescent="0.2">
      <c r="A53" s="246" t="s">
        <v>63</v>
      </c>
      <c r="B53" s="431" t="s">
        <v>64</v>
      </c>
      <c r="C53" s="431"/>
      <c r="D53" s="431"/>
      <c r="E53" s="246" t="s">
        <v>193</v>
      </c>
      <c r="F53" s="427"/>
      <c r="G53" s="214"/>
    </row>
    <row r="54" spans="1:7" ht="18" customHeight="1" x14ac:dyDescent="0.2">
      <c r="A54" s="192"/>
      <c r="B54" s="432"/>
      <c r="C54" s="433"/>
      <c r="D54" s="434"/>
      <c r="E54" s="59"/>
      <c r="F54" s="427"/>
      <c r="G54" s="214"/>
    </row>
    <row r="55" spans="1:7" ht="18" customHeight="1" x14ac:dyDescent="0.2">
      <c r="A55" s="238"/>
      <c r="B55" s="238"/>
      <c r="C55" s="238"/>
      <c r="D55" s="238"/>
      <c r="E55" s="242"/>
      <c r="F55" s="242"/>
      <c r="G55" s="201"/>
    </row>
    <row r="56" spans="1:7" ht="18" customHeight="1" x14ac:dyDescent="0.2">
      <c r="A56" s="241" t="s">
        <v>316</v>
      </c>
      <c r="B56" s="238"/>
      <c r="C56" s="238"/>
      <c r="D56" s="238"/>
      <c r="E56" s="242"/>
      <c r="F56" s="242"/>
      <c r="G56" s="201"/>
    </row>
    <row r="57" spans="1:7" ht="18" customHeight="1" x14ac:dyDescent="0.2">
      <c r="A57" s="243" t="s">
        <v>27</v>
      </c>
      <c r="B57" s="423" t="s">
        <v>60</v>
      </c>
      <c r="C57" s="424"/>
      <c r="D57" s="425"/>
      <c r="E57" s="297" t="s">
        <v>317</v>
      </c>
      <c r="F57" s="249"/>
      <c r="G57" s="245"/>
    </row>
    <row r="58" spans="1:7" ht="18" customHeight="1" x14ac:dyDescent="0.2">
      <c r="A58" s="57"/>
      <c r="B58" s="428"/>
      <c r="C58" s="429"/>
      <c r="D58" s="430"/>
      <c r="E58" s="248"/>
      <c r="F58" s="426"/>
      <c r="G58" s="214"/>
    </row>
    <row r="59" spans="1:7" ht="18" customHeight="1" x14ac:dyDescent="0.2">
      <c r="A59" s="246" t="s">
        <v>63</v>
      </c>
      <c r="B59" s="431" t="s">
        <v>64</v>
      </c>
      <c r="C59" s="431"/>
      <c r="D59" s="431"/>
      <c r="E59" s="246" t="s">
        <v>193</v>
      </c>
      <c r="F59" s="427"/>
      <c r="G59" s="214"/>
    </row>
    <row r="60" spans="1:7" ht="18" customHeight="1" x14ac:dyDescent="0.2">
      <c r="A60" s="192"/>
      <c r="B60" s="432"/>
      <c r="C60" s="433"/>
      <c r="D60" s="434"/>
      <c r="E60" s="59"/>
      <c r="F60" s="427"/>
      <c r="G60" s="214"/>
    </row>
    <row r="61" spans="1:7" ht="18" customHeight="1" x14ac:dyDescent="0.2">
      <c r="A61" s="238"/>
      <c r="B61" s="238"/>
      <c r="C61" s="238"/>
      <c r="D61" s="238"/>
      <c r="E61" s="242"/>
      <c r="F61" s="242"/>
      <c r="G61" s="201"/>
    </row>
    <row r="62" spans="1:7" ht="18" customHeight="1" x14ac:dyDescent="0.2">
      <c r="A62" s="456"/>
      <c r="B62" s="456"/>
      <c r="C62" s="456"/>
      <c r="D62" s="456"/>
      <c r="E62" s="456"/>
      <c r="F62" s="242"/>
      <c r="G62" s="242"/>
    </row>
    <row r="63" spans="1:7" ht="18" customHeight="1" x14ac:dyDescent="0.2">
      <c r="A63" s="442"/>
      <c r="B63" s="443"/>
      <c r="C63" s="443"/>
      <c r="D63" s="443"/>
      <c r="E63" s="443"/>
    </row>
  </sheetData>
  <sheetProtection algorithmName="SHA-512" hashValue="f81M6f2zYWk6EQfhP26j3ktW6zce/RihF+czNAXB/JozYzmubBUiRr3HYP+1tkXV02ONPsZIqu5c6dbe7rT5Lw==" saltValue="AJlJ2jam/jN8T7R9zoIScg==" spinCount="100000" sheet="1" formatCells="0" formatColumns="0" formatRows="0"/>
  <protectedRanges>
    <protectedRange sqref="C28:C29" name="範囲2"/>
    <protectedRange sqref="C19:E19" name="範囲1"/>
  </protectedRanges>
  <mergeCells count="50">
    <mergeCell ref="B5:F5"/>
    <mergeCell ref="B6:F6"/>
    <mergeCell ref="B16:D16"/>
    <mergeCell ref="B14:F14"/>
    <mergeCell ref="B3:E3"/>
    <mergeCell ref="B8:F8"/>
    <mergeCell ref="B11:C11"/>
    <mergeCell ref="B12:C12"/>
    <mergeCell ref="B13:F13"/>
    <mergeCell ref="B4:E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51:D51"/>
    <mergeCell ref="F52:F54"/>
    <mergeCell ref="B57:D57"/>
    <mergeCell ref="F58:F60"/>
    <mergeCell ref="B58:D58"/>
    <mergeCell ref="B59:D59"/>
    <mergeCell ref="B60:D60"/>
    <mergeCell ref="B52:D52"/>
    <mergeCell ref="B53:D53"/>
    <mergeCell ref="B54:D54"/>
  </mergeCells>
  <phoneticPr fontId="23"/>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E80C-9FC6-431A-A415-0A12BB0C96A6}">
  <sheetPr>
    <tabColor rgb="FFFFFF00"/>
  </sheetPr>
  <dimension ref="A1:F29"/>
  <sheetViews>
    <sheetView zoomScale="70" zoomScaleNormal="70" zoomScaleSheetLayoutView="80" workbookViewId="0">
      <selection activeCell="C15" sqref="C15:D15"/>
    </sheetView>
  </sheetViews>
  <sheetFormatPr defaultColWidth="8.90625" defaultRowHeight="14" x14ac:dyDescent="0.2"/>
  <cols>
    <col min="1" max="1" width="15.08984375" style="255" customWidth="1"/>
    <col min="2" max="2" width="36.36328125" style="255" customWidth="1"/>
    <col min="3" max="3" width="9.90625" style="339" customWidth="1"/>
    <col min="4" max="4" width="140.453125" style="40" customWidth="1"/>
    <col min="5" max="5" width="1.36328125" style="40" customWidth="1"/>
    <col min="6" max="6" width="67.90625" style="255" customWidth="1"/>
    <col min="7" max="16384" width="8.90625" style="40"/>
  </cols>
  <sheetData>
    <row r="1" spans="1:6" ht="36" customHeight="1" x14ac:dyDescent="0.2">
      <c r="A1" s="320" t="s">
        <v>331</v>
      </c>
      <c r="B1" s="321"/>
      <c r="C1" s="322"/>
      <c r="D1" s="323"/>
      <c r="E1" s="324"/>
    </row>
    <row r="2" spans="1:6" ht="36" customHeight="1" x14ac:dyDescent="0.2">
      <c r="A2" s="464" t="s">
        <v>42</v>
      </c>
      <c r="B2" s="465"/>
      <c r="C2" s="466" t="str">
        <f>【鑑】経費等内訳書!F1</f>
        <v>AMED記入</v>
      </c>
      <c r="D2" s="467"/>
      <c r="E2" s="325"/>
    </row>
    <row r="3" spans="1:6" ht="36" customHeight="1" x14ac:dyDescent="0.2">
      <c r="A3" s="464" t="s">
        <v>206</v>
      </c>
      <c r="B3" s="465"/>
      <c r="C3" s="466" t="str">
        <f>MID(【鑑】経費等内訳書!A2,FIND("＞",【鑑】経費等内訳書!A2)+1,LEN(【鑑】経費等内訳書!A2))</f>
        <v>令和●年度</v>
      </c>
      <c r="D3" s="467"/>
      <c r="E3" s="325"/>
    </row>
    <row r="4" spans="1:6" ht="36" customHeight="1" x14ac:dyDescent="0.2">
      <c r="A4" s="464" t="s">
        <v>207</v>
      </c>
      <c r="B4" s="465"/>
      <c r="C4" s="466" t="str">
        <f>【鑑】経費等内訳書!B7&amp;""</f>
        <v/>
      </c>
      <c r="D4" s="467"/>
      <c r="E4" s="326"/>
    </row>
    <row r="5" spans="1:6" ht="36" customHeight="1" x14ac:dyDescent="0.2">
      <c r="A5" s="464" t="s">
        <v>332</v>
      </c>
      <c r="B5" s="465"/>
      <c r="C5" s="466" t="str">
        <f>【鑑】経費等内訳書!B9&amp;""</f>
        <v/>
      </c>
      <c r="D5" s="467"/>
      <c r="E5" s="326"/>
      <c r="F5" s="256"/>
    </row>
    <row r="6" spans="1:6" ht="36" customHeight="1" x14ac:dyDescent="0.2">
      <c r="A6" s="464" t="s">
        <v>393</v>
      </c>
      <c r="B6" s="465"/>
      <c r="C6" s="466" t="str">
        <f>【鑑】経費等内訳書!B3&amp;""</f>
        <v/>
      </c>
      <c r="D6" s="467"/>
      <c r="E6" s="327"/>
    </row>
    <row r="7" spans="1:6" ht="36" customHeight="1" x14ac:dyDescent="0.2">
      <c r="A7" s="464" t="s">
        <v>394</v>
      </c>
      <c r="B7" s="465"/>
      <c r="C7" s="466" t="str">
        <f>【鑑】経費等内訳書!B14&amp;""</f>
        <v/>
      </c>
      <c r="D7" s="467"/>
      <c r="E7" s="327"/>
      <c r="F7" s="40"/>
    </row>
    <row r="8" spans="1:6" ht="36" customHeight="1" x14ac:dyDescent="0.2">
      <c r="A8" s="473" t="s">
        <v>333</v>
      </c>
      <c r="B8" s="474"/>
      <c r="C8" s="474"/>
      <c r="D8" s="475"/>
      <c r="E8" s="327"/>
      <c r="F8" s="40"/>
    </row>
    <row r="9" spans="1:6" ht="36" customHeight="1" x14ac:dyDescent="0.2">
      <c r="A9" s="328" t="s">
        <v>334</v>
      </c>
      <c r="B9" s="328" t="s">
        <v>335</v>
      </c>
      <c r="C9" s="476" t="s">
        <v>336</v>
      </c>
      <c r="D9" s="476"/>
      <c r="E9" s="327"/>
      <c r="F9" s="40"/>
    </row>
    <row r="10" spans="1:6" ht="72" customHeight="1" x14ac:dyDescent="0.2">
      <c r="A10" s="329" t="s">
        <v>337</v>
      </c>
      <c r="B10" s="330" t="str">
        <f>IF(TRIM(C10)="","標準病名を一つ記入してください。対象疾患が無い場合は「なし」と記入してください。➡","")</f>
        <v>標準病名を一つ記入してください。対象疾患が無い場合は「なし」と記入してください。➡</v>
      </c>
      <c r="C10" s="470"/>
      <c r="D10" s="470"/>
      <c r="E10" s="327"/>
      <c r="F10" s="40"/>
    </row>
    <row r="11" spans="1:6" ht="72" customHeight="1" x14ac:dyDescent="0.2">
      <c r="A11" s="331" t="s">
        <v>338</v>
      </c>
      <c r="B11" s="330" t="str">
        <f>IF(TRIM(C11)="","標準病名を記入してください。複数記入する場合は、半角カンマ(,) で区切ってください。無い場合は「なし」と記入してください。➡","")</f>
        <v>標準病名を記入してください。複数記入する場合は、半角カンマ(,) で区切ってください。無い場合は「なし」と記入してください。➡</v>
      </c>
      <c r="C11" s="470"/>
      <c r="D11" s="470"/>
      <c r="E11" s="327"/>
      <c r="F11" s="18"/>
    </row>
    <row r="12" spans="1:6" ht="72" customHeight="1" x14ac:dyDescent="0.2">
      <c r="A12" s="477" t="s">
        <v>339</v>
      </c>
      <c r="B12" s="477"/>
      <c r="C12" s="478"/>
      <c r="D12" s="479"/>
      <c r="E12" s="327"/>
      <c r="F12" s="40"/>
    </row>
    <row r="13" spans="1:6" ht="72" customHeight="1" x14ac:dyDescent="0.2">
      <c r="A13" s="331" t="s">
        <v>340</v>
      </c>
      <c r="B13" s="330" t="str">
        <f>IF(COUNTIF(研究の性格,'研究開発タグ（入力用）'!C13)=0,"プルダウンメニューから一つ選んでください。➡","")</f>
        <v>プルダウンメニューから一つ選んでください。➡</v>
      </c>
      <c r="C13" s="468"/>
      <c r="D13" s="469"/>
      <c r="E13" s="325"/>
      <c r="F13" s="40"/>
    </row>
    <row r="14" spans="1:6" ht="72" customHeight="1" x14ac:dyDescent="0.2">
      <c r="A14" s="332" t="s">
        <v>341</v>
      </c>
      <c r="B14" s="330" t="str">
        <f>IF(D14="",IF(C15="薬機法分類非該当","承認上の分類が「薬機法分類非該当」の場合は、開発フェーズは「該当なし」固定となります。",IF(C13="医薬品・医療機器等の開発を目指す研究＜医療機器開発につながるシステム開発を含む＞","研究の性格で「医薬品・医療機器等の開発・・・」を選択した場合は必須項目です。プルダウンメニューから一つ選んでください。➡","")),IF(AND(C15="薬機法分類非該当",D14&lt;&gt;"該当なし"),"承認上の分類が「薬機法分類非該当」の場合は、開発フェーズは「該当なし」固定となります。",""))</f>
        <v/>
      </c>
      <c r="C14" s="389" t="str">
        <f>IF(AND(C15="薬機法分類非該当",D14&lt;&gt;"該当なし"),"該当なし","右のセルに入力してください")</f>
        <v>右のセルに入力してください</v>
      </c>
      <c r="D14" s="387"/>
      <c r="E14" s="325"/>
      <c r="F14" s="40"/>
    </row>
    <row r="15" spans="1:6" ht="72" customHeight="1" x14ac:dyDescent="0.2">
      <c r="A15" s="331" t="s">
        <v>342</v>
      </c>
      <c r="B15" s="330" t="str">
        <f>IF($C$13="医薬品・医療機器等の開発を目指す研究＜医療機器開発につながるシステム開発を含む＞",IF(COUNTIF(承認上の分類,'研究開発タグ（入力用）'!C15)=0,"研究の性格で「医薬品・医療機器等の開発・・・」を選択した場合は必須項目です。プルダウンメニューから一つ選んでください。➡",""),IF(C15&lt;&gt;"",IF(COUNTIF(承認上の分類,'研究開発タグ（入力用）'!C15)=0,"入力する場合はプルダウンメニューから一つ選んでください。➡",""),""))</f>
        <v/>
      </c>
      <c r="C15" s="470"/>
      <c r="D15" s="470"/>
      <c r="E15" s="325"/>
      <c r="F15" s="40"/>
    </row>
    <row r="16" spans="1:6" ht="81" customHeight="1" x14ac:dyDescent="0.2">
      <c r="A16" s="333" t="s">
        <v>343</v>
      </c>
      <c r="B16" s="471" t="str">
        <f>IF(AND(COUNTIF(C16:C22,"○")&gt;0,(COUNTIF(C16:C22,"◎")=0)),"◎を1つ選んでください。",IF(COUNTIF(C16:C22,"◎")&gt;1,"◎が２つ以上の疾患領域に付けられています。1つにしてください。",IF((COUNTIF(C16:C22,"◎")+COUNTIF(C16:C22,"○")+COUNTIF(C16:C22,"×"))&lt;7,"空白の疾患領域があります。　プルダウンから◎（該当する場合は、7つの疾患領域で1つ）、○、×のいずれかを選んでください。","")))</f>
        <v>空白の疾患領域があります。　プルダウンから◎（該当する場合は、7つの疾患領域で1つ）、○、×のいずれかを選んでください。</v>
      </c>
      <c r="C16" s="388"/>
      <c r="D16" s="334" t="s">
        <v>386</v>
      </c>
      <c r="E16" s="327"/>
      <c r="F16" s="40"/>
    </row>
    <row r="17" spans="1:6" ht="81" customHeight="1" x14ac:dyDescent="0.2">
      <c r="A17" s="335" t="s">
        <v>344</v>
      </c>
      <c r="B17" s="471"/>
      <c r="C17" s="388"/>
      <c r="D17" s="334" t="s">
        <v>387</v>
      </c>
      <c r="E17" s="327"/>
      <c r="F17" s="40"/>
    </row>
    <row r="18" spans="1:6" ht="81" customHeight="1" x14ac:dyDescent="0.2">
      <c r="A18" s="335" t="s">
        <v>345</v>
      </c>
      <c r="B18" s="471"/>
      <c r="C18" s="388"/>
      <c r="D18" s="334" t="s">
        <v>388</v>
      </c>
      <c r="E18" s="327"/>
      <c r="F18" s="40"/>
    </row>
    <row r="19" spans="1:6" ht="81" customHeight="1" x14ac:dyDescent="0.2">
      <c r="A19" s="335" t="s">
        <v>346</v>
      </c>
      <c r="B19" s="471"/>
      <c r="C19" s="388"/>
      <c r="D19" s="334" t="s">
        <v>389</v>
      </c>
      <c r="E19" s="327"/>
      <c r="F19" s="40"/>
    </row>
    <row r="20" spans="1:6" ht="81" customHeight="1" x14ac:dyDescent="0.2">
      <c r="A20" s="335" t="s">
        <v>347</v>
      </c>
      <c r="B20" s="471"/>
      <c r="C20" s="388"/>
      <c r="D20" s="334" t="s">
        <v>390</v>
      </c>
      <c r="E20" s="327"/>
      <c r="F20" s="40"/>
    </row>
    <row r="21" spans="1:6" ht="81" customHeight="1" x14ac:dyDescent="0.2">
      <c r="A21" s="331" t="s">
        <v>348</v>
      </c>
      <c r="B21" s="471"/>
      <c r="C21" s="388"/>
      <c r="D21" s="334" t="s">
        <v>391</v>
      </c>
      <c r="E21" s="327"/>
      <c r="F21" s="40"/>
    </row>
    <row r="22" spans="1:6" ht="81" customHeight="1" x14ac:dyDescent="0.2">
      <c r="A22" s="331" t="s">
        <v>349</v>
      </c>
      <c r="B22" s="472"/>
      <c r="C22" s="388"/>
      <c r="D22" s="334" t="s">
        <v>392</v>
      </c>
      <c r="E22" s="327"/>
      <c r="F22" s="40"/>
    </row>
    <row r="23" spans="1:6" ht="54" customHeight="1" x14ac:dyDescent="0.2">
      <c r="A23" s="331" t="s">
        <v>350</v>
      </c>
      <c r="B23" s="336" t="str">
        <f>IF(C23="","プルダウンから〇か×を選んでください。➡","")</f>
        <v>プルダウンから〇か×を選んでください。➡</v>
      </c>
      <c r="C23" s="337"/>
      <c r="D23" s="338" t="s">
        <v>298</v>
      </c>
      <c r="E23" s="327"/>
      <c r="F23" s="40"/>
    </row>
    <row r="24" spans="1:6" ht="54" customHeight="1" x14ac:dyDescent="0.2">
      <c r="A24" s="331" t="s">
        <v>351</v>
      </c>
      <c r="B24" s="336" t="str">
        <f t="shared" ref="B24:B26" si="0">IF(C24="","プルダウンから〇か×を選んでください。➡","")</f>
        <v>プルダウンから〇か×を選んでください。➡</v>
      </c>
      <c r="C24" s="337"/>
      <c r="D24" s="338" t="s">
        <v>298</v>
      </c>
      <c r="E24" s="327"/>
      <c r="F24" s="40"/>
    </row>
    <row r="25" spans="1:6" ht="54" customHeight="1" x14ac:dyDescent="0.2">
      <c r="A25" s="331" t="s">
        <v>352</v>
      </c>
      <c r="B25" s="336" t="str">
        <f t="shared" si="0"/>
        <v>プルダウンから〇か×を選んでください。➡</v>
      </c>
      <c r="C25" s="337"/>
      <c r="D25" s="338" t="s">
        <v>298</v>
      </c>
      <c r="E25" s="327"/>
      <c r="F25" s="40"/>
    </row>
    <row r="26" spans="1:6" ht="54" customHeight="1" x14ac:dyDescent="0.2">
      <c r="A26" s="331" t="s">
        <v>353</v>
      </c>
      <c r="B26" s="336" t="str">
        <f t="shared" si="0"/>
        <v>プルダウンから〇か×を選んでください。➡</v>
      </c>
      <c r="C26" s="337"/>
      <c r="D26" s="338" t="s">
        <v>298</v>
      </c>
      <c r="E26" s="327"/>
      <c r="F26" s="40"/>
    </row>
    <row r="27" spans="1:6" ht="0.65" customHeight="1" x14ac:dyDescent="0.2">
      <c r="F27" s="40"/>
    </row>
    <row r="28" spans="1:6" ht="18" hidden="1" customHeight="1" x14ac:dyDescent="0.2"/>
    <row r="29" spans="1:6" ht="18" hidden="1" customHeight="1" x14ac:dyDescent="0.2"/>
  </sheetData>
  <sheetProtection algorithmName="SHA-512" hashValue="agzkxEYyYQlKJFnW8AlGg/kezeY16V26F00K9afNGXll+TtpOa8l7eFViAAmh3+dsMZe9ROWnknEznxksDtlTA==" saltValue="6CtQAecGcNw7ACy5gtAdjQ==" spinCount="100000" sheet="1" selectLockedCells="1"/>
  <protectedRanges>
    <protectedRange sqref="D1:E1" name="日付"/>
    <protectedRange sqref="C10:C11 C13 C15:C26" name="研究開発タグ"/>
    <protectedRange sqref="C14" name="研究開発タグ_1"/>
  </protectedRanges>
  <mergeCells count="21">
    <mergeCell ref="C13:D13"/>
    <mergeCell ref="C15:D15"/>
    <mergeCell ref="B16:B22"/>
    <mergeCell ref="A8:D8"/>
    <mergeCell ref="C9:D9"/>
    <mergeCell ref="C10:D10"/>
    <mergeCell ref="C11:D11"/>
    <mergeCell ref="A12:B12"/>
    <mergeCell ref="C12:D12"/>
    <mergeCell ref="A5:B5"/>
    <mergeCell ref="C5:D5"/>
    <mergeCell ref="A6:B6"/>
    <mergeCell ref="C6:D6"/>
    <mergeCell ref="A7:B7"/>
    <mergeCell ref="C7:D7"/>
    <mergeCell ref="A2:B2"/>
    <mergeCell ref="C2:D2"/>
    <mergeCell ref="A3:B3"/>
    <mergeCell ref="C3:D3"/>
    <mergeCell ref="A4:B4"/>
    <mergeCell ref="C4:D4"/>
  </mergeCells>
  <phoneticPr fontId="23"/>
  <conditionalFormatting sqref="C10:D11">
    <cfRule type="containsBlanks" dxfId="3" priority="4">
      <formula>LEN(TRIM(C10))=0</formula>
    </cfRule>
  </conditionalFormatting>
  <conditionalFormatting sqref="C13:D15">
    <cfRule type="containsBlanks" dxfId="2" priority="3">
      <formula>LEN(TRIM(C13))=0</formula>
    </cfRule>
  </conditionalFormatting>
  <conditionalFormatting sqref="C16:C26">
    <cfRule type="containsBlanks" dxfId="1" priority="5">
      <formula>LEN(TRIM(C16))=0</formula>
    </cfRule>
  </conditionalFormatting>
  <conditionalFormatting sqref="C14">
    <cfRule type="expression" dxfId="0" priority="1">
      <formula>AND(C14="",D14&lt;&gt;"")</formula>
    </cfRule>
  </conditionalFormatting>
  <dataValidations count="5">
    <dataValidation type="list" allowBlank="1" showInputMessage="1" showErrorMessage="1" sqref="C13:D13" xr:uid="{EB14A784-ABE1-4C09-99E3-9E0D68D0F402}">
      <formula1>研究の性格</formula1>
    </dataValidation>
    <dataValidation type="list" allowBlank="1" showInputMessage="1" showErrorMessage="1" sqref="D14" xr:uid="{3C6DF31F-7D0C-4C7B-A064-DEE65282858E}">
      <formula1>開発フェーズ</formula1>
    </dataValidation>
    <dataValidation type="list" allowBlank="1" showInputMessage="1" showErrorMessage="1" sqref="C15:D15" xr:uid="{A670C090-A379-4DAF-8780-B31A5B2CCAF8}">
      <formula1>承認上の分類</formula1>
    </dataValidation>
    <dataValidation type="list" allowBlank="1" showInputMessage="1" showErrorMessage="1" sqref="C23:C26" xr:uid="{D3BD7CF2-9885-409E-9DA3-311AA949C064}">
      <formula1>タグ</formula1>
    </dataValidation>
    <dataValidation type="list" allowBlank="1" showInputMessage="1" showErrorMessage="1" sqref="C16:C22" xr:uid="{16BAAE5E-28B6-43CA-9DE1-8A053B0DAACB}">
      <formula1>疾患領域タグ</formula1>
    </dataValidation>
  </dataValidations>
  <pageMargins left="0.43307086614173229" right="0.31496062992125984" top="0.74803149606299213" bottom="0.74803149606299213" header="0.31496062992125984" footer="0.31496062992125984"/>
  <pageSetup paperSize="9" scale="48" fitToWidth="2" orientation="portrait" r:id="rId1"/>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tabSelected="1" view="pageBreakPreview" zoomScaleNormal="100" workbookViewId="0">
      <selection activeCell="D11" sqref="D11"/>
    </sheetView>
  </sheetViews>
  <sheetFormatPr defaultColWidth="9" defaultRowHeight="14" x14ac:dyDescent="0.2"/>
  <cols>
    <col min="1" max="1" width="25.6328125" style="1" customWidth="1"/>
    <col min="2" max="2" width="40.453125" style="1" customWidth="1"/>
    <col min="3" max="3" width="14.90625" style="4" customWidth="1"/>
    <col min="4" max="4" width="16.08984375" style="23" customWidth="1"/>
    <col min="5" max="5" width="5.90625" style="1" customWidth="1"/>
    <col min="6" max="6" width="5" style="23" customWidth="1"/>
    <col min="7" max="7" width="20.7265625" style="2" customWidth="1"/>
    <col min="8" max="8" width="9" style="9"/>
    <col min="9" max="10" width="14.90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84" t="s">
        <v>4</v>
      </c>
      <c r="B3" s="486" t="s">
        <v>18</v>
      </c>
      <c r="C3" s="488" t="s">
        <v>19</v>
      </c>
      <c r="D3" s="491" t="s">
        <v>66</v>
      </c>
      <c r="E3" s="491"/>
      <c r="F3" s="491"/>
      <c r="G3" s="482" t="s">
        <v>178</v>
      </c>
    </row>
    <row r="4" spans="1:8" s="23" customFormat="1" ht="15.75" customHeight="1" x14ac:dyDescent="0.2">
      <c r="A4" s="485"/>
      <c r="B4" s="487"/>
      <c r="C4" s="489"/>
      <c r="D4" s="33" t="s">
        <v>177</v>
      </c>
      <c r="E4" s="490" t="s">
        <v>65</v>
      </c>
      <c r="F4" s="490"/>
      <c r="G4" s="483"/>
    </row>
    <row r="5" spans="1:8" s="11" customFormat="1" ht="17.25" customHeight="1" x14ac:dyDescent="0.2">
      <c r="A5" s="60" t="s">
        <v>31</v>
      </c>
      <c r="B5" s="61" t="s">
        <v>32</v>
      </c>
      <c r="C5" s="62" t="s">
        <v>403</v>
      </c>
      <c r="D5" s="63">
        <v>1500000</v>
      </c>
      <c r="E5" s="64">
        <v>1</v>
      </c>
      <c r="F5" s="65" t="s">
        <v>78</v>
      </c>
      <c r="G5" s="48">
        <f>ROUNDDOWN(D5*E5,0)</f>
        <v>1500000</v>
      </c>
      <c r="H5" s="20" t="s">
        <v>29</v>
      </c>
    </row>
    <row r="6" spans="1:8" s="9" customFormat="1" ht="17.25" customHeight="1" x14ac:dyDescent="0.2">
      <c r="A6" s="60"/>
      <c r="B6" s="61"/>
      <c r="C6" s="62"/>
      <c r="D6" s="66"/>
      <c r="E6" s="64"/>
      <c r="F6" s="65"/>
      <c r="G6" s="48">
        <f t="shared" ref="G6:G29" si="0">ROUNDDOWN(D6*E6,0)</f>
        <v>0</v>
      </c>
    </row>
    <row r="7" spans="1:8" s="9" customFormat="1" ht="17.25" customHeight="1" x14ac:dyDescent="0.2">
      <c r="A7" s="107"/>
      <c r="B7" s="61"/>
      <c r="C7" s="62"/>
      <c r="D7" s="66"/>
      <c r="E7" s="64"/>
      <c r="F7" s="65"/>
      <c r="G7" s="48">
        <f t="shared" si="0"/>
        <v>0</v>
      </c>
    </row>
    <row r="8" spans="1:8" s="32" customFormat="1" ht="17.25" customHeight="1" x14ac:dyDescent="0.2">
      <c r="A8" s="107"/>
      <c r="B8" s="61"/>
      <c r="C8" s="62"/>
      <c r="D8" s="66"/>
      <c r="E8" s="64"/>
      <c r="F8" s="65"/>
      <c r="G8" s="48">
        <f t="shared" si="0"/>
        <v>0</v>
      </c>
    </row>
    <row r="9" spans="1:8" s="32" customFormat="1" ht="17.25" customHeight="1" x14ac:dyDescent="0.2">
      <c r="A9" s="107"/>
      <c r="B9" s="61"/>
      <c r="C9" s="62"/>
      <c r="D9" s="66"/>
      <c r="E9" s="64"/>
      <c r="F9" s="65"/>
      <c r="G9" s="48">
        <f t="shared" si="0"/>
        <v>0</v>
      </c>
    </row>
    <row r="10" spans="1:8" s="32" customFormat="1" ht="17.25" customHeight="1" x14ac:dyDescent="0.2">
      <c r="A10" s="107"/>
      <c r="B10" s="61"/>
      <c r="C10" s="62"/>
      <c r="D10" s="66"/>
      <c r="E10" s="64"/>
      <c r="F10" s="65"/>
      <c r="G10" s="48">
        <f t="shared" si="0"/>
        <v>0</v>
      </c>
    </row>
    <row r="11" spans="1:8" s="32" customFormat="1" ht="17.25" customHeight="1" x14ac:dyDescent="0.2">
      <c r="A11" s="107"/>
      <c r="B11" s="61"/>
      <c r="C11" s="62"/>
      <c r="D11" s="66"/>
      <c r="E11" s="64"/>
      <c r="F11" s="65"/>
      <c r="G11" s="48">
        <f t="shared" si="0"/>
        <v>0</v>
      </c>
    </row>
    <row r="12" spans="1:8" s="32" customFormat="1" ht="17.25" customHeight="1" x14ac:dyDescent="0.2">
      <c r="A12" s="107"/>
      <c r="B12" s="61"/>
      <c r="C12" s="62"/>
      <c r="D12" s="66"/>
      <c r="E12" s="64"/>
      <c r="F12" s="65"/>
      <c r="G12" s="48">
        <f t="shared" si="0"/>
        <v>0</v>
      </c>
    </row>
    <row r="13" spans="1:8" s="32" customFormat="1" ht="17.25" customHeight="1" x14ac:dyDescent="0.2">
      <c r="A13" s="107"/>
      <c r="B13" s="61"/>
      <c r="C13" s="62"/>
      <c r="D13" s="66"/>
      <c r="E13" s="64"/>
      <c r="F13" s="65"/>
      <c r="G13" s="48">
        <f t="shared" si="0"/>
        <v>0</v>
      </c>
    </row>
    <row r="14" spans="1:8" s="32" customFormat="1" ht="17.25" customHeight="1" x14ac:dyDescent="0.2">
      <c r="A14" s="107"/>
      <c r="B14" s="61"/>
      <c r="C14" s="62"/>
      <c r="D14" s="66"/>
      <c r="E14" s="64"/>
      <c r="F14" s="65"/>
      <c r="G14" s="48">
        <f t="shared" si="0"/>
        <v>0</v>
      </c>
    </row>
    <row r="15" spans="1:8" s="32" customFormat="1" ht="17.25" customHeight="1" x14ac:dyDescent="0.2">
      <c r="A15" s="107"/>
      <c r="B15" s="61"/>
      <c r="C15" s="62"/>
      <c r="D15" s="66"/>
      <c r="E15" s="64"/>
      <c r="F15" s="65"/>
      <c r="G15" s="48">
        <f t="shared" si="0"/>
        <v>0</v>
      </c>
    </row>
    <row r="16" spans="1:8" s="32" customFormat="1" ht="17.25" customHeight="1" x14ac:dyDescent="0.2">
      <c r="A16" s="107"/>
      <c r="B16" s="61"/>
      <c r="C16" s="62"/>
      <c r="D16" s="66"/>
      <c r="E16" s="64"/>
      <c r="F16" s="65"/>
      <c r="G16" s="48">
        <f t="shared" si="0"/>
        <v>0</v>
      </c>
    </row>
    <row r="17" spans="1:10" s="32" customFormat="1" ht="17.25" customHeight="1" x14ac:dyDescent="0.2">
      <c r="A17" s="107"/>
      <c r="B17" s="61"/>
      <c r="C17" s="62"/>
      <c r="D17" s="66"/>
      <c r="E17" s="64"/>
      <c r="F17" s="65"/>
      <c r="G17" s="48">
        <f t="shared" si="0"/>
        <v>0</v>
      </c>
    </row>
    <row r="18" spans="1:10" s="32" customFormat="1" ht="17.25" customHeight="1" x14ac:dyDescent="0.2">
      <c r="A18" s="107"/>
      <c r="B18" s="61"/>
      <c r="C18" s="62"/>
      <c r="D18" s="66"/>
      <c r="E18" s="64"/>
      <c r="F18" s="65"/>
      <c r="G18" s="48">
        <f t="shared" si="0"/>
        <v>0</v>
      </c>
    </row>
    <row r="19" spans="1:10" s="32" customFormat="1" ht="17.25" customHeight="1" x14ac:dyDescent="0.2">
      <c r="A19" s="107"/>
      <c r="B19" s="61"/>
      <c r="C19" s="62"/>
      <c r="D19" s="66"/>
      <c r="E19" s="64"/>
      <c r="F19" s="65"/>
      <c r="G19" s="48">
        <f t="shared" si="0"/>
        <v>0</v>
      </c>
    </row>
    <row r="20" spans="1:10" s="32" customFormat="1" ht="17.25" customHeight="1" x14ac:dyDescent="0.2">
      <c r="A20" s="107"/>
      <c r="B20" s="61"/>
      <c r="C20" s="62"/>
      <c r="D20" s="66"/>
      <c r="E20" s="64"/>
      <c r="F20" s="65"/>
      <c r="G20" s="48">
        <f t="shared" si="0"/>
        <v>0</v>
      </c>
    </row>
    <row r="21" spans="1:10" s="32" customFormat="1" ht="17.25" customHeight="1" x14ac:dyDescent="0.2">
      <c r="A21" s="107"/>
      <c r="B21" s="61"/>
      <c r="C21" s="62"/>
      <c r="D21" s="66"/>
      <c r="E21" s="64"/>
      <c r="F21" s="65"/>
      <c r="G21" s="48">
        <f t="shared" si="0"/>
        <v>0</v>
      </c>
    </row>
    <row r="22" spans="1:10" s="32" customFormat="1" ht="17.25" customHeight="1" x14ac:dyDescent="0.2">
      <c r="A22" s="107"/>
      <c r="B22" s="61"/>
      <c r="C22" s="62"/>
      <c r="D22" s="66"/>
      <c r="E22" s="64"/>
      <c r="F22" s="65"/>
      <c r="G22" s="48">
        <f t="shared" si="0"/>
        <v>0</v>
      </c>
    </row>
    <row r="23" spans="1:10" s="32" customFormat="1" ht="17.25" customHeight="1" x14ac:dyDescent="0.2">
      <c r="A23" s="107"/>
      <c r="B23" s="61"/>
      <c r="C23" s="62"/>
      <c r="D23" s="66"/>
      <c r="E23" s="64"/>
      <c r="F23" s="65"/>
      <c r="G23" s="48">
        <f t="shared" si="0"/>
        <v>0</v>
      </c>
    </row>
    <row r="24" spans="1:10" s="32" customFormat="1" ht="17.25" customHeight="1" x14ac:dyDescent="0.2">
      <c r="A24" s="107"/>
      <c r="B24" s="61"/>
      <c r="C24" s="62"/>
      <c r="D24" s="66"/>
      <c r="E24" s="64"/>
      <c r="F24" s="65"/>
      <c r="G24" s="48">
        <f t="shared" si="0"/>
        <v>0</v>
      </c>
    </row>
    <row r="25" spans="1:10" s="9" customFormat="1" ht="17.25" customHeight="1" x14ac:dyDescent="0.2">
      <c r="A25" s="107"/>
      <c r="B25" s="61"/>
      <c r="C25" s="62"/>
      <c r="D25" s="66"/>
      <c r="E25" s="64"/>
      <c r="F25" s="65"/>
      <c r="G25" s="48">
        <f t="shared" si="0"/>
        <v>0</v>
      </c>
    </row>
    <row r="26" spans="1:10" s="9" customFormat="1" ht="17.25" customHeight="1" x14ac:dyDescent="0.2">
      <c r="A26" s="107"/>
      <c r="B26" s="61"/>
      <c r="C26" s="62"/>
      <c r="D26" s="66"/>
      <c r="E26" s="64"/>
      <c r="F26" s="65"/>
      <c r="G26" s="48">
        <f t="shared" si="0"/>
        <v>0</v>
      </c>
      <c r="I26" s="26"/>
      <c r="J26" s="26"/>
    </row>
    <row r="27" spans="1:10" s="9" customFormat="1" ht="17.25" customHeight="1" x14ac:dyDescent="0.2">
      <c r="A27" s="107"/>
      <c r="B27" s="395"/>
      <c r="C27" s="62"/>
      <c r="D27" s="66"/>
      <c r="E27" s="64"/>
      <c r="F27" s="65"/>
      <c r="G27" s="48">
        <f t="shared" si="0"/>
        <v>0</v>
      </c>
      <c r="I27" s="26"/>
      <c r="J27" s="26"/>
    </row>
    <row r="28" spans="1:10" s="9" customFormat="1" ht="17.25" customHeight="1" x14ac:dyDescent="0.2">
      <c r="A28" s="396"/>
      <c r="B28" s="397"/>
      <c r="C28" s="62"/>
      <c r="D28" s="66"/>
      <c r="E28" s="64"/>
      <c r="F28" s="65"/>
      <c r="G28" s="48">
        <f t="shared" si="0"/>
        <v>0</v>
      </c>
      <c r="I28" s="26"/>
      <c r="J28" s="26"/>
    </row>
    <row r="29" spans="1:10" s="9" customFormat="1" ht="17.25" customHeight="1" thickBot="1" x14ac:dyDescent="0.25">
      <c r="A29" s="396"/>
      <c r="B29" s="397"/>
      <c r="C29" s="62"/>
      <c r="D29" s="398"/>
      <c r="E29" s="399"/>
      <c r="F29" s="65"/>
      <c r="G29" s="316">
        <f t="shared" si="0"/>
        <v>0</v>
      </c>
    </row>
    <row r="30" spans="1:10" ht="17.25" customHeight="1" thickBot="1" x14ac:dyDescent="0.25">
      <c r="A30" s="480" t="s">
        <v>0</v>
      </c>
      <c r="B30" s="481"/>
      <c r="C30" s="481"/>
      <c r="D30" s="481"/>
      <c r="E30" s="481"/>
      <c r="F30" s="481"/>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2H1cKO4a+tPr6McEXwVfLYFo38BvOrLAC66KXCoYu3ufp2AVTPerFnUONSbek7osKUUVNLgDUESafpu7Sh0u4w==" saltValue="J3NQRZMoU0smc4fngToROw==" spinCount="100000" sheet="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F5:F29" xr:uid="{00000000-0002-0000-0300-000001000000}">
      <formula1>"選択してください,個,点,台,式,件"</formula1>
    </dataValidation>
    <dataValidation type="list" allowBlank="1" showInputMessage="1" showErrorMessage="1" sqref="C5:C2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topLeftCell="A10" zoomScaleNormal="100" workbookViewId="0">
      <selection activeCell="C27" sqref="C27"/>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90625" style="40" customWidth="1"/>
    <col min="6" max="6" width="20.7265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97" t="s">
        <v>4</v>
      </c>
      <c r="B3" s="495" t="s">
        <v>18</v>
      </c>
      <c r="C3" s="499" t="s">
        <v>66</v>
      </c>
      <c r="D3" s="500"/>
      <c r="E3" s="501"/>
      <c r="F3" s="482" t="s">
        <v>178</v>
      </c>
    </row>
    <row r="4" spans="1:7" s="23" customFormat="1" ht="13.5" customHeight="1" thickBot="1" x14ac:dyDescent="0.25">
      <c r="A4" s="498"/>
      <c r="B4" s="496"/>
      <c r="C4" s="28" t="s">
        <v>177</v>
      </c>
      <c r="D4" s="29" t="s">
        <v>65</v>
      </c>
      <c r="E4" s="52" t="s">
        <v>89</v>
      </c>
      <c r="F4" s="494"/>
      <c r="G4" s="10"/>
    </row>
    <row r="5" spans="1:7" s="10" customFormat="1" ht="17.25" customHeight="1" x14ac:dyDescent="0.2">
      <c r="A5" s="69" t="s">
        <v>300</v>
      </c>
      <c r="B5" s="70" t="s">
        <v>32</v>
      </c>
      <c r="C5" s="71">
        <v>25000</v>
      </c>
      <c r="D5" s="72">
        <v>5</v>
      </c>
      <c r="E5" s="73" t="s">
        <v>90</v>
      </c>
      <c r="F5" s="50">
        <f>ROUNDDOWN(C5*D5,0)</f>
        <v>125000</v>
      </c>
      <c r="G5" s="20" t="s">
        <v>29</v>
      </c>
    </row>
    <row r="6" spans="1:7" ht="17.25" customHeight="1" x14ac:dyDescent="0.2">
      <c r="A6" s="69" t="s">
        <v>301</v>
      </c>
      <c r="B6" s="70" t="s">
        <v>302</v>
      </c>
      <c r="C6" s="71">
        <v>25000</v>
      </c>
      <c r="D6" s="72">
        <v>5</v>
      </c>
      <c r="E6" s="73" t="s">
        <v>90</v>
      </c>
      <c r="F6" s="50">
        <f t="shared" ref="F6:F39" si="0">ROUNDDOWN(C6*D6,0)</f>
        <v>125000</v>
      </c>
    </row>
    <row r="7" spans="1:7" s="32" customFormat="1" ht="17.25" customHeight="1" x14ac:dyDescent="0.2">
      <c r="A7" s="69" t="s">
        <v>303</v>
      </c>
      <c r="B7" s="70" t="s">
        <v>79</v>
      </c>
      <c r="C7" s="71">
        <v>60000</v>
      </c>
      <c r="D7" s="72">
        <v>1</v>
      </c>
      <c r="E7" s="73" t="s">
        <v>91</v>
      </c>
      <c r="F7" s="50">
        <f t="shared" si="0"/>
        <v>60000</v>
      </c>
      <c r="G7" s="10"/>
    </row>
    <row r="8" spans="1:7" s="32" customFormat="1" ht="17.25" customHeight="1" x14ac:dyDescent="0.2">
      <c r="A8" s="69" t="s">
        <v>304</v>
      </c>
      <c r="B8" s="70" t="s">
        <v>305</v>
      </c>
      <c r="C8" s="71">
        <v>70000</v>
      </c>
      <c r="D8" s="72">
        <v>1</v>
      </c>
      <c r="E8" s="73" t="s">
        <v>91</v>
      </c>
      <c r="F8" s="50">
        <f t="shared" si="0"/>
        <v>70000</v>
      </c>
      <c r="G8" s="10"/>
    </row>
    <row r="9" spans="1:7" s="32" customFormat="1" ht="17.25" customHeight="1" x14ac:dyDescent="0.2">
      <c r="A9" s="69" t="s">
        <v>306</v>
      </c>
      <c r="B9" s="70" t="s">
        <v>79</v>
      </c>
      <c r="C9" s="71">
        <v>80000</v>
      </c>
      <c r="D9" s="72">
        <v>1</v>
      </c>
      <c r="E9" s="73" t="s">
        <v>91</v>
      </c>
      <c r="F9" s="50">
        <f t="shared" si="0"/>
        <v>80000</v>
      </c>
      <c r="G9" s="10"/>
    </row>
    <row r="10" spans="1:7" s="40" customFormat="1" ht="17.25" customHeight="1" x14ac:dyDescent="0.2">
      <c r="A10" s="74" t="s">
        <v>328</v>
      </c>
      <c r="B10" s="75" t="s">
        <v>323</v>
      </c>
      <c r="C10" s="71">
        <v>14000</v>
      </c>
      <c r="D10" s="72">
        <v>1</v>
      </c>
      <c r="E10" s="73" t="s">
        <v>76</v>
      </c>
      <c r="F10" s="50">
        <f t="shared" si="0"/>
        <v>14000</v>
      </c>
      <c r="G10" s="10"/>
    </row>
    <row r="11" spans="1:7" s="40" customFormat="1" ht="17.25" customHeight="1" x14ac:dyDescent="0.2">
      <c r="A11" s="69" t="s">
        <v>81</v>
      </c>
      <c r="B11" s="70" t="s">
        <v>82</v>
      </c>
      <c r="C11" s="71">
        <v>5000</v>
      </c>
      <c r="D11" s="72">
        <v>100</v>
      </c>
      <c r="E11" s="73" t="s">
        <v>93</v>
      </c>
      <c r="F11" s="50">
        <f t="shared" si="0"/>
        <v>500000</v>
      </c>
      <c r="G11" s="10"/>
    </row>
    <row r="12" spans="1:7" s="40" customFormat="1" ht="17.25" customHeight="1" x14ac:dyDescent="0.2">
      <c r="A12" s="69" t="s">
        <v>307</v>
      </c>
      <c r="B12" s="70" t="s">
        <v>94</v>
      </c>
      <c r="C12" s="71">
        <v>150000</v>
      </c>
      <c r="D12" s="72">
        <v>1</v>
      </c>
      <c r="E12" s="73" t="s">
        <v>91</v>
      </c>
      <c r="F12" s="50">
        <f t="shared" si="0"/>
        <v>150000</v>
      </c>
      <c r="G12" s="10"/>
    </row>
    <row r="13" spans="1:7" s="40" customFormat="1" ht="17.25" customHeight="1" x14ac:dyDescent="0.2">
      <c r="A13" s="69" t="s">
        <v>308</v>
      </c>
      <c r="B13" s="70" t="s">
        <v>309</v>
      </c>
      <c r="C13" s="71">
        <v>150000</v>
      </c>
      <c r="D13" s="72">
        <v>1</v>
      </c>
      <c r="E13" s="73" t="s">
        <v>91</v>
      </c>
      <c r="F13" s="50">
        <f t="shared" si="0"/>
        <v>150000</v>
      </c>
      <c r="G13" s="10"/>
    </row>
    <row r="14" spans="1:7" s="40" customFormat="1" ht="17.25" customHeight="1" x14ac:dyDescent="0.2">
      <c r="A14" s="69" t="s">
        <v>308</v>
      </c>
      <c r="B14" s="70" t="s">
        <v>310</v>
      </c>
      <c r="C14" s="71">
        <v>150000</v>
      </c>
      <c r="D14" s="72">
        <v>1</v>
      </c>
      <c r="E14" s="73" t="s">
        <v>91</v>
      </c>
      <c r="F14" s="50">
        <f t="shared" si="0"/>
        <v>150000</v>
      </c>
      <c r="G14" s="10"/>
    </row>
    <row r="15" spans="1:7" s="40" customFormat="1" ht="17.25" customHeight="1" x14ac:dyDescent="0.2">
      <c r="A15" s="69"/>
      <c r="B15" s="70"/>
      <c r="C15" s="71"/>
      <c r="D15" s="72"/>
      <c r="E15" s="73"/>
      <c r="F15" s="50">
        <f t="shared" si="0"/>
        <v>0</v>
      </c>
      <c r="G15" s="10"/>
    </row>
    <row r="16" spans="1:7" s="40" customFormat="1" ht="17.25" customHeight="1" x14ac:dyDescent="0.2">
      <c r="A16" s="69"/>
      <c r="B16" s="70"/>
      <c r="C16" s="71"/>
      <c r="D16" s="72"/>
      <c r="E16" s="73"/>
      <c r="F16" s="50">
        <f t="shared" si="0"/>
        <v>0</v>
      </c>
      <c r="G16" s="10"/>
    </row>
    <row r="17" spans="1:7" s="40" customFormat="1" ht="17.25" customHeight="1" x14ac:dyDescent="0.2">
      <c r="A17" s="69"/>
      <c r="B17" s="70"/>
      <c r="C17" s="71"/>
      <c r="D17" s="72"/>
      <c r="E17" s="73"/>
      <c r="F17" s="50">
        <f t="shared" si="0"/>
        <v>0</v>
      </c>
      <c r="G17" s="10"/>
    </row>
    <row r="18" spans="1:7" s="40" customFormat="1" ht="17.25" customHeight="1" x14ac:dyDescent="0.2">
      <c r="A18" s="69"/>
      <c r="B18" s="70"/>
      <c r="C18" s="71"/>
      <c r="D18" s="72"/>
      <c r="E18" s="73"/>
      <c r="F18" s="50">
        <f t="shared" si="0"/>
        <v>0</v>
      </c>
      <c r="G18" s="10"/>
    </row>
    <row r="19" spans="1:7" s="40" customFormat="1" ht="17.25" customHeight="1" x14ac:dyDescent="0.2">
      <c r="A19" s="69"/>
      <c r="B19" s="70"/>
      <c r="C19" s="71"/>
      <c r="D19" s="72"/>
      <c r="E19" s="73"/>
      <c r="F19" s="50">
        <f t="shared" si="0"/>
        <v>0</v>
      </c>
      <c r="G19" s="10"/>
    </row>
    <row r="20" spans="1:7" s="32" customFormat="1" ht="17.25" customHeight="1" x14ac:dyDescent="0.2">
      <c r="A20" s="69"/>
      <c r="B20" s="70"/>
      <c r="C20" s="71"/>
      <c r="D20" s="72"/>
      <c r="E20" s="73"/>
      <c r="F20" s="50">
        <f t="shared" si="0"/>
        <v>0</v>
      </c>
      <c r="G20" s="10"/>
    </row>
    <row r="21" spans="1:7" s="32" customFormat="1" ht="17.25" customHeight="1" x14ac:dyDescent="0.2">
      <c r="A21" s="69"/>
      <c r="B21" s="70"/>
      <c r="C21" s="71"/>
      <c r="D21" s="72"/>
      <c r="E21" s="73"/>
      <c r="F21" s="50">
        <f t="shared" si="0"/>
        <v>0</v>
      </c>
      <c r="G21" s="10"/>
    </row>
    <row r="22" spans="1:7" s="32" customFormat="1" ht="17.25" customHeight="1" x14ac:dyDescent="0.2">
      <c r="A22" s="69"/>
      <c r="B22" s="70"/>
      <c r="C22" s="71"/>
      <c r="D22" s="72"/>
      <c r="E22" s="73"/>
      <c r="F22" s="50">
        <f t="shared" si="0"/>
        <v>0</v>
      </c>
      <c r="G22" s="10"/>
    </row>
    <row r="23" spans="1:7" s="32" customFormat="1" ht="17.25" customHeight="1" x14ac:dyDescent="0.2">
      <c r="A23" s="69"/>
      <c r="B23" s="70"/>
      <c r="C23" s="71"/>
      <c r="D23" s="72"/>
      <c r="E23" s="73"/>
      <c r="F23" s="50">
        <f t="shared" si="0"/>
        <v>0</v>
      </c>
      <c r="G23" s="10"/>
    </row>
    <row r="24" spans="1:7" s="32" customFormat="1" ht="17.25" customHeight="1" x14ac:dyDescent="0.2">
      <c r="A24" s="69"/>
      <c r="B24" s="70"/>
      <c r="C24" s="71"/>
      <c r="D24" s="72"/>
      <c r="E24" s="73"/>
      <c r="F24" s="50">
        <f t="shared" si="0"/>
        <v>0</v>
      </c>
      <c r="G24" s="10"/>
    </row>
    <row r="25" spans="1:7" s="32" customFormat="1" ht="17.25" customHeight="1" x14ac:dyDescent="0.2">
      <c r="A25" s="69"/>
      <c r="B25" s="70"/>
      <c r="C25" s="71"/>
      <c r="D25" s="72"/>
      <c r="E25" s="73"/>
      <c r="F25" s="50">
        <f t="shared" si="0"/>
        <v>0</v>
      </c>
      <c r="G25" s="10"/>
    </row>
    <row r="26" spans="1:7" s="32" customFormat="1" ht="17.25" customHeight="1" x14ac:dyDescent="0.2">
      <c r="A26" s="69"/>
      <c r="B26" s="70"/>
      <c r="C26" s="71"/>
      <c r="D26" s="72"/>
      <c r="E26" s="73"/>
      <c r="F26" s="50">
        <f t="shared" si="0"/>
        <v>0</v>
      </c>
      <c r="G26" s="10"/>
    </row>
    <row r="27" spans="1:7" s="32" customFormat="1" ht="17.25" customHeight="1" x14ac:dyDescent="0.2">
      <c r="A27" s="69"/>
      <c r="B27" s="70"/>
      <c r="C27" s="71"/>
      <c r="D27" s="72"/>
      <c r="E27" s="73"/>
      <c r="F27" s="50">
        <f t="shared" si="0"/>
        <v>0</v>
      </c>
      <c r="G27" s="10"/>
    </row>
    <row r="28" spans="1:7" s="32" customFormat="1" ht="17.25" customHeight="1" x14ac:dyDescent="0.2">
      <c r="A28" s="69"/>
      <c r="B28" s="70"/>
      <c r="C28" s="71"/>
      <c r="D28" s="72"/>
      <c r="E28" s="73"/>
      <c r="F28" s="50">
        <f t="shared" si="0"/>
        <v>0</v>
      </c>
      <c r="G28" s="10"/>
    </row>
    <row r="29" spans="1:7" s="32" customFormat="1" ht="17.25" customHeight="1" x14ac:dyDescent="0.2">
      <c r="A29" s="69"/>
      <c r="B29" s="70"/>
      <c r="C29" s="71"/>
      <c r="D29" s="72"/>
      <c r="E29" s="73"/>
      <c r="F29" s="50">
        <f t="shared" si="0"/>
        <v>0</v>
      </c>
      <c r="G29" s="10"/>
    </row>
    <row r="30" spans="1:7" s="32" customFormat="1" ht="17.25" customHeight="1" x14ac:dyDescent="0.2">
      <c r="A30" s="69"/>
      <c r="B30" s="70"/>
      <c r="C30" s="71"/>
      <c r="D30" s="72"/>
      <c r="E30" s="73"/>
      <c r="F30" s="50">
        <f t="shared" si="0"/>
        <v>0</v>
      </c>
      <c r="G30" s="10"/>
    </row>
    <row r="31" spans="1:7" s="32" customFormat="1" ht="17.25" customHeight="1" x14ac:dyDescent="0.2">
      <c r="A31" s="69"/>
      <c r="B31" s="70"/>
      <c r="C31" s="71"/>
      <c r="D31" s="72"/>
      <c r="E31" s="73"/>
      <c r="F31" s="50">
        <f t="shared" si="0"/>
        <v>0</v>
      </c>
      <c r="G31" s="10"/>
    </row>
    <row r="32" spans="1:7" ht="17.25" customHeight="1" x14ac:dyDescent="0.2">
      <c r="A32" s="69"/>
      <c r="B32" s="70"/>
      <c r="C32" s="71"/>
      <c r="D32" s="72"/>
      <c r="E32" s="73"/>
      <c r="F32" s="50">
        <f t="shared" si="0"/>
        <v>0</v>
      </c>
    </row>
    <row r="33" spans="1:7" ht="17.25" customHeight="1" x14ac:dyDescent="0.2">
      <c r="A33" s="69"/>
      <c r="B33" s="70"/>
      <c r="C33" s="71"/>
      <c r="D33" s="72"/>
      <c r="E33" s="73"/>
      <c r="F33" s="50">
        <f t="shared" si="0"/>
        <v>0</v>
      </c>
    </row>
    <row r="34" spans="1:7" ht="17.25" customHeight="1" x14ac:dyDescent="0.2">
      <c r="A34" s="69"/>
      <c r="B34" s="70"/>
      <c r="C34" s="71"/>
      <c r="D34" s="72"/>
      <c r="E34" s="73"/>
      <c r="F34" s="50">
        <f t="shared" si="0"/>
        <v>0</v>
      </c>
    </row>
    <row r="35" spans="1:7" ht="17.25" customHeight="1" x14ac:dyDescent="0.2">
      <c r="A35" s="69"/>
      <c r="B35" s="70"/>
      <c r="C35" s="71"/>
      <c r="D35" s="72"/>
      <c r="E35" s="73"/>
      <c r="F35" s="50">
        <f t="shared" si="0"/>
        <v>0</v>
      </c>
    </row>
    <row r="36" spans="1:7" s="5" customFormat="1" ht="17.25" customHeight="1" x14ac:dyDescent="0.2">
      <c r="A36" s="400"/>
      <c r="B36" s="75"/>
      <c r="C36" s="95"/>
      <c r="D36" s="119"/>
      <c r="E36" s="73"/>
      <c r="F36" s="50">
        <f t="shared" si="0"/>
        <v>0</v>
      </c>
      <c r="G36" s="10"/>
    </row>
    <row r="37" spans="1:7" s="5" customFormat="1" ht="17.25" customHeight="1" x14ac:dyDescent="0.2">
      <c r="A37" s="74"/>
      <c r="B37" s="75"/>
      <c r="C37" s="95"/>
      <c r="D37" s="119"/>
      <c r="E37" s="73"/>
      <c r="F37" s="50">
        <f t="shared" si="0"/>
        <v>0</v>
      </c>
      <c r="G37" s="10"/>
    </row>
    <row r="38" spans="1:7" s="5" customFormat="1" ht="17.25" customHeight="1" x14ac:dyDescent="0.2">
      <c r="A38" s="74"/>
      <c r="B38" s="75"/>
      <c r="C38" s="95"/>
      <c r="D38" s="119"/>
      <c r="E38" s="73"/>
      <c r="F38" s="50">
        <f t="shared" si="0"/>
        <v>0</v>
      </c>
      <c r="G38" s="10"/>
    </row>
    <row r="39" spans="1:7" s="5" customFormat="1" ht="17.25" customHeight="1" thickBot="1" x14ac:dyDescent="0.25">
      <c r="A39" s="401"/>
      <c r="B39" s="402"/>
      <c r="C39" s="403"/>
      <c r="D39" s="404"/>
      <c r="E39" s="73"/>
      <c r="F39" s="50">
        <f t="shared" si="0"/>
        <v>0</v>
      </c>
      <c r="G39" s="10"/>
    </row>
    <row r="40" spans="1:7" ht="17.25" customHeight="1" thickBot="1" x14ac:dyDescent="0.25">
      <c r="A40" s="492" t="s">
        <v>0</v>
      </c>
      <c r="B40" s="493"/>
      <c r="C40" s="493"/>
      <c r="D40" s="493"/>
      <c r="E40" s="51"/>
      <c r="F40" s="21">
        <f>SUM(F5:F39)</f>
        <v>1424000</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IUw+B4mVjgehM6eFHBtJFQGPLIaZQCmV1cEeaV+hbTYqwRyYmZfLjRt+JDZQXfzl4/8bUMsOYoMtXzSkcfU0Kw==" saltValue="cTbpmEJubroqWSPzTwfkr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K9" sqref="K9"/>
    </sheetView>
  </sheetViews>
  <sheetFormatPr defaultColWidth="9" defaultRowHeight="14" x14ac:dyDescent="0.2"/>
  <cols>
    <col min="1" max="1" width="11.6328125" style="1" customWidth="1"/>
    <col min="2" max="2" width="19.6328125" style="1" customWidth="1"/>
    <col min="3" max="3" width="31.0898437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23.453125" style="1" customWidth="1"/>
    <col min="13" max="13" width="9" style="10"/>
    <col min="14" max="16384" width="9" style="1"/>
  </cols>
  <sheetData>
    <row r="1" spans="1:13" ht="17.25" customHeight="1" thickBot="1" x14ac:dyDescent="0.25">
      <c r="A1" s="1" t="s">
        <v>23</v>
      </c>
      <c r="L1" s="3" t="s">
        <v>30</v>
      </c>
    </row>
    <row r="2" spans="1:13" ht="16.5" customHeight="1" x14ac:dyDescent="0.2">
      <c r="A2" s="504" t="s">
        <v>74</v>
      </c>
      <c r="B2" s="491" t="s">
        <v>28</v>
      </c>
      <c r="C2" s="507" t="s">
        <v>22</v>
      </c>
      <c r="D2" s="509" t="s">
        <v>77</v>
      </c>
      <c r="E2" s="510"/>
      <c r="F2" s="510"/>
      <c r="G2" s="511"/>
      <c r="H2" s="507" t="s">
        <v>16</v>
      </c>
      <c r="I2" s="491" t="s">
        <v>66</v>
      </c>
      <c r="J2" s="491"/>
      <c r="K2" s="491"/>
      <c r="L2" s="502" t="s">
        <v>178</v>
      </c>
    </row>
    <row r="3" spans="1:13" s="23" customFormat="1" ht="16.5" customHeight="1" thickBot="1" x14ac:dyDescent="0.25">
      <c r="A3" s="505"/>
      <c r="B3" s="506"/>
      <c r="C3" s="508"/>
      <c r="D3" s="512"/>
      <c r="E3" s="513"/>
      <c r="F3" s="513"/>
      <c r="G3" s="514"/>
      <c r="H3" s="508"/>
      <c r="I3" s="56" t="s">
        <v>177</v>
      </c>
      <c r="J3" s="41" t="s">
        <v>67</v>
      </c>
      <c r="K3" s="29" t="s">
        <v>68</v>
      </c>
      <c r="L3" s="503"/>
      <c r="M3" s="10"/>
    </row>
    <row r="4" spans="1:13" s="19" customFormat="1" ht="21" customHeight="1" x14ac:dyDescent="0.2">
      <c r="A4" s="76" t="s">
        <v>75</v>
      </c>
      <c r="B4" s="77" t="s">
        <v>156</v>
      </c>
      <c r="C4" s="78" t="s">
        <v>157</v>
      </c>
      <c r="D4" s="62">
        <v>1</v>
      </c>
      <c r="E4" s="79" t="s">
        <v>158</v>
      </c>
      <c r="F4" s="80">
        <v>2</v>
      </c>
      <c r="G4" s="81" t="s">
        <v>159</v>
      </c>
      <c r="H4" s="82" t="s">
        <v>160</v>
      </c>
      <c r="I4" s="83">
        <v>5000</v>
      </c>
      <c r="J4" s="84">
        <v>2</v>
      </c>
      <c r="K4" s="85">
        <v>2</v>
      </c>
      <c r="L4" s="49">
        <f>ROUNDDOWN(I4*J4*K4,0)</f>
        <v>20000</v>
      </c>
      <c r="M4" s="20" t="s">
        <v>29</v>
      </c>
    </row>
    <row r="5" spans="1:13" s="18" customFormat="1" ht="21" customHeight="1" x14ac:dyDescent="0.2">
      <c r="A5" s="86" t="s">
        <v>75</v>
      </c>
      <c r="B5" s="87" t="s">
        <v>161</v>
      </c>
      <c r="C5" s="88" t="s">
        <v>162</v>
      </c>
      <c r="D5" s="89">
        <v>0</v>
      </c>
      <c r="E5" s="90" t="s">
        <v>158</v>
      </c>
      <c r="F5" s="91">
        <v>1</v>
      </c>
      <c r="G5" s="92" t="s">
        <v>159</v>
      </c>
      <c r="H5" s="93" t="s">
        <v>163</v>
      </c>
      <c r="I5" s="94">
        <v>30000</v>
      </c>
      <c r="J5" s="94">
        <v>4</v>
      </c>
      <c r="K5" s="95">
        <v>1</v>
      </c>
      <c r="L5" s="49">
        <f t="shared" ref="L5:L21" si="0">ROUNDDOWN(I5*J5*K5,0)</f>
        <v>120000</v>
      </c>
      <c r="M5" s="19"/>
    </row>
    <row r="6" spans="1:13" s="18" customFormat="1" ht="21" customHeight="1" x14ac:dyDescent="0.2">
      <c r="A6" s="86" t="s">
        <v>164</v>
      </c>
      <c r="B6" s="87" t="s">
        <v>165</v>
      </c>
      <c r="C6" s="88" t="s">
        <v>166</v>
      </c>
      <c r="D6" s="89">
        <v>4</v>
      </c>
      <c r="E6" s="90" t="s">
        <v>158</v>
      </c>
      <c r="F6" s="91">
        <v>5</v>
      </c>
      <c r="G6" s="92" t="s">
        <v>159</v>
      </c>
      <c r="H6" s="93" t="s">
        <v>167</v>
      </c>
      <c r="I6" s="94">
        <v>250000</v>
      </c>
      <c r="J6" s="94">
        <v>1</v>
      </c>
      <c r="K6" s="95">
        <v>1</v>
      </c>
      <c r="L6" s="49">
        <f t="shared" si="0"/>
        <v>250000</v>
      </c>
      <c r="M6" s="19"/>
    </row>
    <row r="7" spans="1:13" s="18" customFormat="1" ht="21" customHeight="1" x14ac:dyDescent="0.2">
      <c r="A7" s="86" t="s">
        <v>164</v>
      </c>
      <c r="B7" s="87" t="s">
        <v>165</v>
      </c>
      <c r="C7" s="88" t="s">
        <v>166</v>
      </c>
      <c r="D7" s="89">
        <v>4</v>
      </c>
      <c r="E7" s="90" t="s">
        <v>158</v>
      </c>
      <c r="F7" s="91">
        <v>5</v>
      </c>
      <c r="G7" s="92" t="s">
        <v>159</v>
      </c>
      <c r="H7" s="93" t="s">
        <v>167</v>
      </c>
      <c r="I7" s="94">
        <v>20000</v>
      </c>
      <c r="J7" s="94">
        <v>1</v>
      </c>
      <c r="K7" s="95">
        <v>1</v>
      </c>
      <c r="L7" s="49">
        <f t="shared" si="0"/>
        <v>20000</v>
      </c>
      <c r="M7" s="19"/>
    </row>
    <row r="8" spans="1:13" s="46" customFormat="1" ht="21" customHeight="1" x14ac:dyDescent="0.2">
      <c r="A8" s="86"/>
      <c r="B8" s="87"/>
      <c r="C8" s="88"/>
      <c r="D8" s="89"/>
      <c r="E8" s="90"/>
      <c r="F8" s="91"/>
      <c r="G8" s="92"/>
      <c r="H8" s="93"/>
      <c r="I8" s="94"/>
      <c r="J8" s="94"/>
      <c r="K8" s="95"/>
      <c r="L8" s="49">
        <f t="shared" si="0"/>
        <v>0</v>
      </c>
    </row>
    <row r="9" spans="1:13" s="46" customFormat="1" ht="21" customHeight="1" x14ac:dyDescent="0.2">
      <c r="A9" s="86"/>
      <c r="B9" s="87"/>
      <c r="C9" s="88"/>
      <c r="D9" s="89"/>
      <c r="E9" s="90"/>
      <c r="F9" s="91"/>
      <c r="G9" s="92"/>
      <c r="H9" s="93"/>
      <c r="I9" s="94"/>
      <c r="J9" s="94"/>
      <c r="K9" s="95"/>
      <c r="L9" s="49">
        <f t="shared" si="0"/>
        <v>0</v>
      </c>
    </row>
    <row r="10" spans="1:13" s="46" customFormat="1" ht="21" customHeight="1" x14ac:dyDescent="0.2">
      <c r="A10" s="86"/>
      <c r="B10" s="87"/>
      <c r="C10" s="88"/>
      <c r="D10" s="89"/>
      <c r="E10" s="90"/>
      <c r="F10" s="91"/>
      <c r="G10" s="92"/>
      <c r="H10" s="93"/>
      <c r="I10" s="94"/>
      <c r="J10" s="94"/>
      <c r="K10" s="95"/>
      <c r="L10" s="49">
        <f t="shared" si="0"/>
        <v>0</v>
      </c>
    </row>
    <row r="11" spans="1:13" s="46" customFormat="1" ht="21" customHeight="1" x14ac:dyDescent="0.2">
      <c r="A11" s="86"/>
      <c r="B11" s="87"/>
      <c r="C11" s="88"/>
      <c r="D11" s="89"/>
      <c r="E11" s="90"/>
      <c r="F11" s="91"/>
      <c r="G11" s="92"/>
      <c r="H11" s="93"/>
      <c r="I11" s="94"/>
      <c r="J11" s="94"/>
      <c r="K11" s="95"/>
      <c r="L11" s="49">
        <f t="shared" si="0"/>
        <v>0</v>
      </c>
    </row>
    <row r="12" spans="1:13" s="46" customFormat="1" ht="21" customHeight="1" x14ac:dyDescent="0.2">
      <c r="A12" s="86"/>
      <c r="B12" s="87"/>
      <c r="C12" s="88"/>
      <c r="D12" s="89"/>
      <c r="E12" s="90"/>
      <c r="F12" s="91"/>
      <c r="G12" s="92"/>
      <c r="H12" s="93"/>
      <c r="I12" s="94"/>
      <c r="J12" s="94"/>
      <c r="K12" s="95"/>
      <c r="L12" s="49">
        <f t="shared" si="0"/>
        <v>0</v>
      </c>
    </row>
    <row r="13" spans="1:13" s="46" customFormat="1" ht="21" customHeight="1" x14ac:dyDescent="0.2">
      <c r="A13" s="86"/>
      <c r="B13" s="87"/>
      <c r="C13" s="88"/>
      <c r="D13" s="89"/>
      <c r="E13" s="90"/>
      <c r="F13" s="91"/>
      <c r="G13" s="92"/>
      <c r="H13" s="93"/>
      <c r="I13" s="94"/>
      <c r="J13" s="94"/>
      <c r="K13" s="95"/>
      <c r="L13" s="49">
        <f t="shared" si="0"/>
        <v>0</v>
      </c>
    </row>
    <row r="14" spans="1:13" s="46" customFormat="1" ht="21" customHeight="1" x14ac:dyDescent="0.2">
      <c r="A14" s="86"/>
      <c r="B14" s="87"/>
      <c r="C14" s="88"/>
      <c r="D14" s="89"/>
      <c r="E14" s="90"/>
      <c r="F14" s="91"/>
      <c r="G14" s="92"/>
      <c r="H14" s="93"/>
      <c r="I14" s="94"/>
      <c r="J14" s="94"/>
      <c r="K14" s="95"/>
      <c r="L14" s="49">
        <f t="shared" si="0"/>
        <v>0</v>
      </c>
    </row>
    <row r="15" spans="1:13" s="46" customFormat="1" ht="21" customHeight="1" x14ac:dyDescent="0.2">
      <c r="A15" s="86"/>
      <c r="B15" s="87"/>
      <c r="C15" s="88"/>
      <c r="D15" s="89"/>
      <c r="E15" s="90"/>
      <c r="F15" s="91"/>
      <c r="G15" s="92"/>
      <c r="H15" s="93"/>
      <c r="I15" s="94"/>
      <c r="J15" s="94"/>
      <c r="K15" s="95"/>
      <c r="L15" s="49">
        <f t="shared" si="0"/>
        <v>0</v>
      </c>
    </row>
    <row r="16" spans="1:13" s="46" customFormat="1" ht="21" customHeight="1" x14ac:dyDescent="0.2">
      <c r="A16" s="86"/>
      <c r="B16" s="87"/>
      <c r="C16" s="88"/>
      <c r="D16" s="89"/>
      <c r="E16" s="90"/>
      <c r="F16" s="91"/>
      <c r="G16" s="92"/>
      <c r="H16" s="93"/>
      <c r="I16" s="94"/>
      <c r="J16" s="94"/>
      <c r="K16" s="95"/>
      <c r="L16" s="49">
        <f t="shared" si="0"/>
        <v>0</v>
      </c>
    </row>
    <row r="17" spans="1:12" s="46" customFormat="1" ht="21" customHeight="1" x14ac:dyDescent="0.2">
      <c r="A17" s="86"/>
      <c r="B17" s="87"/>
      <c r="C17" s="88"/>
      <c r="D17" s="89"/>
      <c r="E17" s="90"/>
      <c r="F17" s="91"/>
      <c r="G17" s="92"/>
      <c r="H17" s="93"/>
      <c r="I17" s="94"/>
      <c r="J17" s="94"/>
      <c r="K17" s="95"/>
      <c r="L17" s="49">
        <f t="shared" si="0"/>
        <v>0</v>
      </c>
    </row>
    <row r="18" spans="1:12" s="46" customFormat="1" ht="21" customHeight="1" x14ac:dyDescent="0.2">
      <c r="A18" s="86"/>
      <c r="B18" s="87"/>
      <c r="C18" s="88"/>
      <c r="D18" s="89"/>
      <c r="E18" s="90"/>
      <c r="F18" s="91"/>
      <c r="G18" s="92"/>
      <c r="H18" s="93"/>
      <c r="I18" s="94"/>
      <c r="J18" s="94"/>
      <c r="K18" s="95"/>
      <c r="L18" s="49">
        <f t="shared" si="0"/>
        <v>0</v>
      </c>
    </row>
    <row r="19" spans="1:12" s="46" customFormat="1" ht="21" customHeight="1" x14ac:dyDescent="0.2">
      <c r="A19" s="86"/>
      <c r="B19" s="87"/>
      <c r="C19" s="88"/>
      <c r="D19" s="89"/>
      <c r="E19" s="90"/>
      <c r="F19" s="91"/>
      <c r="G19" s="92"/>
      <c r="H19" s="93"/>
      <c r="I19" s="94"/>
      <c r="J19" s="94"/>
      <c r="K19" s="95"/>
      <c r="L19" s="49">
        <f t="shared" si="0"/>
        <v>0</v>
      </c>
    </row>
    <row r="20" spans="1:12" s="46" customFormat="1" ht="21" customHeight="1" x14ac:dyDescent="0.2">
      <c r="A20" s="86"/>
      <c r="B20" s="87"/>
      <c r="C20" s="88"/>
      <c r="D20" s="89"/>
      <c r="E20" s="90"/>
      <c r="F20" s="91"/>
      <c r="G20" s="92"/>
      <c r="H20" s="93"/>
      <c r="I20" s="94"/>
      <c r="J20" s="94"/>
      <c r="K20" s="95"/>
      <c r="L20" s="49">
        <f t="shared" si="0"/>
        <v>0</v>
      </c>
    </row>
    <row r="21" spans="1:12" s="46" customFormat="1" ht="21" customHeight="1" thickBot="1" x14ac:dyDescent="0.25">
      <c r="A21" s="86"/>
      <c r="B21" s="87"/>
      <c r="C21" s="88"/>
      <c r="D21" s="89"/>
      <c r="E21" s="90"/>
      <c r="F21" s="91"/>
      <c r="G21" s="92"/>
      <c r="H21" s="93"/>
      <c r="I21" s="94"/>
      <c r="J21" s="94"/>
      <c r="K21" s="405"/>
      <c r="L21" s="49">
        <f t="shared" si="0"/>
        <v>0</v>
      </c>
    </row>
    <row r="22" spans="1:12" ht="17.25" customHeight="1" thickBot="1" x14ac:dyDescent="0.25">
      <c r="A22" s="492" t="s">
        <v>0</v>
      </c>
      <c r="B22" s="493"/>
      <c r="C22" s="493"/>
      <c r="D22" s="493"/>
      <c r="E22" s="493"/>
      <c r="F22" s="493"/>
      <c r="G22" s="493"/>
      <c r="H22" s="493"/>
      <c r="I22" s="493"/>
      <c r="J22" s="493"/>
      <c r="K22" s="493"/>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TGgsr42yPVCYfbXV2/MQbZombgQdviB7Ayq61OfXYNktH6apezeMA6+31Cvf1F4eRruumySUa2JxsDOWOuzgIQ==" saltValue="Rs5gUz7r4EoFEbOu02TXh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7"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G30" sqref="G30"/>
    </sheetView>
  </sheetViews>
  <sheetFormatPr defaultColWidth="9" defaultRowHeight="14" x14ac:dyDescent="0.2"/>
  <cols>
    <col min="1" max="1" width="25.08984375" style="40" customWidth="1"/>
    <col min="2" max="2" width="19.08984375" style="40" customWidth="1"/>
    <col min="3" max="7" width="10.08984375" style="40" customWidth="1"/>
    <col min="8" max="8" width="6.453125" style="4" customWidth="1"/>
    <col min="9" max="9" width="20" style="2" customWidth="1"/>
    <col min="10" max="10" width="12.90625" style="2" customWidth="1"/>
    <col min="11" max="11" width="9" style="10"/>
    <col min="12" max="13" width="34" style="40" customWidth="1"/>
    <col min="14" max="16384" width="9" style="40"/>
  </cols>
  <sheetData>
    <row r="1" spans="1:11" ht="19.5" customHeight="1" x14ac:dyDescent="0.2">
      <c r="A1" s="53" t="s">
        <v>119</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518" t="s">
        <v>15</v>
      </c>
      <c r="B3" s="507" t="s">
        <v>2</v>
      </c>
      <c r="C3" s="491" t="s">
        <v>66</v>
      </c>
      <c r="D3" s="491"/>
      <c r="E3" s="491"/>
      <c r="F3" s="491"/>
      <c r="G3" s="491"/>
      <c r="H3" s="520" t="s">
        <v>73</v>
      </c>
      <c r="I3" s="516" t="s">
        <v>179</v>
      </c>
      <c r="J3" s="482" t="s">
        <v>330</v>
      </c>
    </row>
    <row r="4" spans="1:11" ht="34.5" customHeight="1" thickBot="1" x14ac:dyDescent="0.25">
      <c r="A4" s="519"/>
      <c r="B4" s="508"/>
      <c r="C4" s="299" t="s">
        <v>319</v>
      </c>
      <c r="D4" s="299" t="s">
        <v>320</v>
      </c>
      <c r="E4" s="185" t="s">
        <v>196</v>
      </c>
      <c r="F4" s="37" t="s">
        <v>150</v>
      </c>
      <c r="G4" s="191" t="s">
        <v>284</v>
      </c>
      <c r="H4" s="521"/>
      <c r="I4" s="517"/>
      <c r="J4" s="515"/>
      <c r="K4" s="11"/>
    </row>
    <row r="5" spans="1:11" ht="17.25" customHeight="1" x14ac:dyDescent="0.2">
      <c r="A5" s="76" t="s">
        <v>35</v>
      </c>
      <c r="B5" s="77" t="s">
        <v>121</v>
      </c>
      <c r="C5" s="285"/>
      <c r="D5" s="285"/>
      <c r="E5" s="285"/>
      <c r="F5" s="285"/>
      <c r="G5" s="285"/>
      <c r="H5" s="286"/>
      <c r="I5" s="311"/>
      <c r="J5" s="315"/>
      <c r="K5" s="11"/>
    </row>
    <row r="6" spans="1:11" s="19" customFormat="1" ht="17.25" customHeight="1" x14ac:dyDescent="0.2">
      <c r="A6" s="97" t="s">
        <v>35</v>
      </c>
      <c r="B6" s="87" t="s">
        <v>122</v>
      </c>
      <c r="C6" s="287"/>
      <c r="D6" s="287"/>
      <c r="E6" s="287"/>
      <c r="F6" s="287"/>
      <c r="G6" s="287"/>
      <c r="H6" s="288"/>
      <c r="I6" s="311"/>
      <c r="J6" s="313"/>
      <c r="K6" s="20"/>
    </row>
    <row r="7" spans="1:11" s="18" customFormat="1" ht="17.25" customHeight="1" x14ac:dyDescent="0.2">
      <c r="A7" s="86" t="s">
        <v>70</v>
      </c>
      <c r="B7" s="87" t="s">
        <v>168</v>
      </c>
      <c r="C7" s="287"/>
      <c r="D7" s="287"/>
      <c r="E7" s="287"/>
      <c r="F7" s="287"/>
      <c r="G7" s="287"/>
      <c r="H7" s="288"/>
      <c r="I7" s="311"/>
      <c r="J7" s="313"/>
      <c r="K7" s="19"/>
    </row>
    <row r="8" spans="1:11" s="18" customFormat="1" ht="17.25" customHeight="1" x14ac:dyDescent="0.2">
      <c r="A8" s="86" t="s">
        <v>70</v>
      </c>
      <c r="B8" s="87" t="s">
        <v>169</v>
      </c>
      <c r="C8" s="287"/>
      <c r="D8" s="287"/>
      <c r="E8" s="287"/>
      <c r="F8" s="287"/>
      <c r="G8" s="287"/>
      <c r="H8" s="288"/>
      <c r="I8" s="311"/>
      <c r="J8" s="313"/>
      <c r="K8" s="19"/>
    </row>
    <row r="9" spans="1:11" s="18" customFormat="1" ht="17.25" customHeight="1" x14ac:dyDescent="0.2">
      <c r="A9" s="86" t="s">
        <v>70</v>
      </c>
      <c r="B9" s="87" t="s">
        <v>311</v>
      </c>
      <c r="C9" s="287"/>
      <c r="D9" s="287"/>
      <c r="E9" s="287"/>
      <c r="F9" s="287"/>
      <c r="G9" s="287"/>
      <c r="H9" s="288"/>
      <c r="I9" s="311"/>
      <c r="J9" s="313"/>
      <c r="K9" s="19"/>
    </row>
    <row r="10" spans="1:11" s="18" customFormat="1" ht="17.25" customHeight="1" x14ac:dyDescent="0.2">
      <c r="A10" s="86" t="s">
        <v>70</v>
      </c>
      <c r="B10" s="87" t="s">
        <v>312</v>
      </c>
      <c r="C10" s="287"/>
      <c r="D10" s="287"/>
      <c r="E10" s="287"/>
      <c r="F10" s="287"/>
      <c r="G10" s="287"/>
      <c r="H10" s="288"/>
      <c r="I10" s="311"/>
      <c r="J10" s="313"/>
      <c r="K10" s="19"/>
    </row>
    <row r="11" spans="1:11" s="18" customFormat="1" ht="17.25" customHeight="1" x14ac:dyDescent="0.2">
      <c r="A11" s="86"/>
      <c r="B11" s="87"/>
      <c r="C11" s="95"/>
      <c r="D11" s="95"/>
      <c r="E11" s="95"/>
      <c r="F11" s="95"/>
      <c r="G11" s="95"/>
      <c r="H11" s="98"/>
      <c r="I11" s="311">
        <f t="shared" ref="I11:I21" si="0">ROUNDDOWN((C11*D11+E11+F11)*G11%,0)</f>
        <v>0</v>
      </c>
      <c r="J11" s="313"/>
      <c r="K11" s="19"/>
    </row>
    <row r="12" spans="1:11" s="18" customFormat="1" ht="17.25" customHeight="1" x14ac:dyDescent="0.2">
      <c r="A12" s="86"/>
      <c r="B12" s="87"/>
      <c r="C12" s="95"/>
      <c r="D12" s="95"/>
      <c r="E12" s="95"/>
      <c r="F12" s="95"/>
      <c r="G12" s="95"/>
      <c r="H12" s="98"/>
      <c r="I12" s="311">
        <f t="shared" si="0"/>
        <v>0</v>
      </c>
      <c r="J12" s="313"/>
      <c r="K12" s="19"/>
    </row>
    <row r="13" spans="1:11" s="18" customFormat="1" ht="17.25" customHeight="1" x14ac:dyDescent="0.2">
      <c r="A13" s="86"/>
      <c r="B13" s="87"/>
      <c r="C13" s="95"/>
      <c r="D13" s="95"/>
      <c r="E13" s="95"/>
      <c r="F13" s="95"/>
      <c r="G13" s="95"/>
      <c r="H13" s="98"/>
      <c r="I13" s="311">
        <f t="shared" si="0"/>
        <v>0</v>
      </c>
      <c r="J13" s="313"/>
      <c r="K13" s="19"/>
    </row>
    <row r="14" spans="1:11" s="18" customFormat="1" ht="17.25" customHeight="1" x14ac:dyDescent="0.2">
      <c r="A14" s="86"/>
      <c r="B14" s="87"/>
      <c r="C14" s="95"/>
      <c r="D14" s="95"/>
      <c r="E14" s="95"/>
      <c r="F14" s="95"/>
      <c r="G14" s="95"/>
      <c r="H14" s="98"/>
      <c r="I14" s="311">
        <f t="shared" si="0"/>
        <v>0</v>
      </c>
      <c r="J14" s="313"/>
      <c r="K14" s="19"/>
    </row>
    <row r="15" spans="1:11" s="18" customFormat="1" ht="17.25" customHeight="1" x14ac:dyDescent="0.2">
      <c r="A15" s="99"/>
      <c r="B15" s="100"/>
      <c r="C15" s="101"/>
      <c r="D15" s="101"/>
      <c r="E15" s="101"/>
      <c r="F15" s="101"/>
      <c r="G15" s="101"/>
      <c r="H15" s="102"/>
      <c r="I15" s="311">
        <f t="shared" si="0"/>
        <v>0</v>
      </c>
      <c r="J15" s="313"/>
      <c r="K15" s="19"/>
    </row>
    <row r="16" spans="1:11" s="18" customFormat="1" ht="17.25" customHeight="1" x14ac:dyDescent="0.2">
      <c r="A16" s="99"/>
      <c r="B16" s="100"/>
      <c r="C16" s="101"/>
      <c r="D16" s="101"/>
      <c r="E16" s="101"/>
      <c r="F16" s="101"/>
      <c r="G16" s="101"/>
      <c r="H16" s="102"/>
      <c r="I16" s="311">
        <f t="shared" si="0"/>
        <v>0</v>
      </c>
      <c r="J16" s="313"/>
      <c r="K16" s="19"/>
    </row>
    <row r="17" spans="1:11" s="18" customFormat="1" ht="17.25" customHeight="1" x14ac:dyDescent="0.2">
      <c r="A17" s="99"/>
      <c r="B17" s="100"/>
      <c r="C17" s="101"/>
      <c r="D17" s="101"/>
      <c r="E17" s="101"/>
      <c r="F17" s="101"/>
      <c r="G17" s="101"/>
      <c r="H17" s="102"/>
      <c r="I17" s="311">
        <f t="shared" si="0"/>
        <v>0</v>
      </c>
      <c r="J17" s="313"/>
      <c r="K17" s="19"/>
    </row>
    <row r="18" spans="1:11" s="18" customFormat="1" ht="17.25" customHeight="1" x14ac:dyDescent="0.2">
      <c r="A18" s="99"/>
      <c r="B18" s="100"/>
      <c r="C18" s="101"/>
      <c r="D18" s="101"/>
      <c r="E18" s="101"/>
      <c r="F18" s="101"/>
      <c r="G18" s="101"/>
      <c r="H18" s="102"/>
      <c r="I18" s="311">
        <f t="shared" si="0"/>
        <v>0</v>
      </c>
      <c r="J18" s="313"/>
      <c r="K18" s="19"/>
    </row>
    <row r="19" spans="1:11" s="18" customFormat="1" ht="17.25" customHeight="1" x14ac:dyDescent="0.2">
      <c r="A19" s="99"/>
      <c r="B19" s="100"/>
      <c r="C19" s="101"/>
      <c r="D19" s="101"/>
      <c r="E19" s="101"/>
      <c r="F19" s="101"/>
      <c r="G19" s="101"/>
      <c r="H19" s="102"/>
      <c r="I19" s="311">
        <f t="shared" si="0"/>
        <v>0</v>
      </c>
      <c r="J19" s="313"/>
      <c r="K19" s="19"/>
    </row>
    <row r="20" spans="1:11" s="18" customFormat="1" ht="17.25" customHeight="1" x14ac:dyDescent="0.2">
      <c r="A20" s="99"/>
      <c r="B20" s="100"/>
      <c r="C20" s="101"/>
      <c r="D20" s="101"/>
      <c r="E20" s="101"/>
      <c r="F20" s="101"/>
      <c r="G20" s="101"/>
      <c r="H20" s="102"/>
      <c r="I20" s="311">
        <f t="shared" si="0"/>
        <v>0</v>
      </c>
      <c r="J20" s="313"/>
      <c r="K20" s="19"/>
    </row>
    <row r="21" spans="1:11" s="18" customFormat="1" ht="17.25" customHeight="1" thickBot="1" x14ac:dyDescent="0.25">
      <c r="A21" s="103"/>
      <c r="B21" s="104"/>
      <c r="C21" s="105"/>
      <c r="D21" s="105"/>
      <c r="E21" s="105"/>
      <c r="F21" s="105"/>
      <c r="G21" s="105"/>
      <c r="H21" s="106"/>
      <c r="I21" s="311">
        <f t="shared" si="0"/>
        <v>0</v>
      </c>
      <c r="J21" s="316"/>
      <c r="K21" s="19"/>
    </row>
    <row r="22" spans="1:11" ht="17.25" customHeight="1" thickBot="1" x14ac:dyDescent="0.25">
      <c r="A22" s="492" t="s">
        <v>0</v>
      </c>
      <c r="B22" s="493"/>
      <c r="C22" s="493"/>
      <c r="D22" s="493"/>
      <c r="E22" s="493"/>
      <c r="F22" s="493"/>
      <c r="G22" s="493"/>
      <c r="H22" s="493"/>
      <c r="I22" s="312">
        <f>SUM(I5:I21)</f>
        <v>0</v>
      </c>
      <c r="J22" s="314"/>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nBKnQBOb+QaGJBH/iDubDYFAzeGYEu4to9zcQl48yOcPgbM5zi6WkTIF8WmxHRxVZ57PfhlmBKZfpWyCtl3zXg==" saltValue="TW3GSPIMT8fXolrHWrwJx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I10" sqref="I10"/>
    </sheetView>
  </sheetViews>
  <sheetFormatPr defaultColWidth="9" defaultRowHeight="14" x14ac:dyDescent="0.2"/>
  <cols>
    <col min="1" max="1" width="25.08984375" style="40" customWidth="1"/>
    <col min="2" max="2" width="19.08984375" style="40" customWidth="1"/>
    <col min="3" max="6" width="10.08984375" style="40" customWidth="1"/>
    <col min="7" max="7" width="10.08984375" style="40" hidden="1" customWidth="1"/>
    <col min="8" max="8" width="6.453125" style="4" customWidth="1"/>
    <col min="9" max="9" width="24.26953125" style="2" customWidth="1"/>
    <col min="10" max="10" width="12.6328125" style="2" customWidth="1"/>
    <col min="11" max="11" width="9" style="10"/>
    <col min="12" max="13" width="34" style="40" customWidth="1"/>
    <col min="14" max="16384" width="9" style="40"/>
  </cols>
  <sheetData>
    <row r="1" spans="1:11" x14ac:dyDescent="0.2">
      <c r="A1" s="40" t="s">
        <v>170</v>
      </c>
    </row>
    <row r="2" spans="1:11" ht="17.25" customHeight="1" thickBot="1" x14ac:dyDescent="0.25">
      <c r="A2" s="40" t="s">
        <v>34</v>
      </c>
      <c r="B2" s="4"/>
      <c r="C2" s="4"/>
      <c r="D2" s="4"/>
      <c r="E2" s="4"/>
      <c r="F2" s="4"/>
      <c r="G2" s="4"/>
      <c r="I2" s="3" t="s">
        <v>30</v>
      </c>
      <c r="J2" s="3"/>
    </row>
    <row r="3" spans="1:11" ht="17.25" customHeight="1" x14ac:dyDescent="0.2">
      <c r="A3" s="518" t="s">
        <v>15</v>
      </c>
      <c r="B3" s="507" t="s">
        <v>2</v>
      </c>
      <c r="C3" s="491" t="s">
        <v>66</v>
      </c>
      <c r="D3" s="491"/>
      <c r="E3" s="491"/>
      <c r="F3" s="491"/>
      <c r="G3" s="491"/>
      <c r="H3" s="520" t="s">
        <v>73</v>
      </c>
      <c r="I3" s="502" t="s">
        <v>180</v>
      </c>
      <c r="J3" s="522" t="s">
        <v>330</v>
      </c>
    </row>
    <row r="4" spans="1:11" ht="17.25" customHeight="1" thickBot="1" x14ac:dyDescent="0.25">
      <c r="A4" s="519"/>
      <c r="B4" s="508"/>
      <c r="C4" s="144" t="s">
        <v>171</v>
      </c>
      <c r="D4" s="145" t="s">
        <v>172</v>
      </c>
      <c r="E4" s="146" t="s">
        <v>173</v>
      </c>
      <c r="F4" s="147" t="s">
        <v>174</v>
      </c>
      <c r="G4" s="148"/>
      <c r="H4" s="521"/>
      <c r="I4" s="503"/>
      <c r="J4" s="523"/>
      <c r="K4" s="11"/>
    </row>
    <row r="5" spans="1:11" ht="17.25" customHeight="1" x14ac:dyDescent="0.2">
      <c r="A5" s="76" t="s">
        <v>182</v>
      </c>
      <c r="B5" s="87" t="s">
        <v>121</v>
      </c>
      <c r="C5" s="149">
        <v>4300</v>
      </c>
      <c r="D5" s="150">
        <v>500</v>
      </c>
      <c r="E5" s="407"/>
      <c r="F5" s="408"/>
      <c r="G5" s="176"/>
      <c r="H5" s="96" t="s">
        <v>69</v>
      </c>
      <c r="I5" s="48">
        <f>ROUNDDOWN((C5*D5)+(E5*F5),0)</f>
        <v>2150000</v>
      </c>
      <c r="J5" s="318"/>
      <c r="K5" s="11"/>
    </row>
    <row r="6" spans="1:11" s="19" customFormat="1" ht="17.25" customHeight="1" x14ac:dyDescent="0.2">
      <c r="A6" s="86" t="s">
        <v>70</v>
      </c>
      <c r="B6" s="87" t="s">
        <v>175</v>
      </c>
      <c r="C6" s="151">
        <v>2070</v>
      </c>
      <c r="D6" s="152">
        <v>1500</v>
      </c>
      <c r="E6" s="409"/>
      <c r="F6" s="410"/>
      <c r="G6" s="177"/>
      <c r="H6" s="98" t="s">
        <v>69</v>
      </c>
      <c r="I6" s="48">
        <f t="shared" ref="I6:I25" si="0">ROUNDDOWN((C6*D6)+(E6*F6),0)</f>
        <v>3105000</v>
      </c>
      <c r="J6" s="310"/>
      <c r="K6" s="20"/>
    </row>
    <row r="7" spans="1:11" s="18" customFormat="1" ht="17.25" customHeight="1" x14ac:dyDescent="0.2">
      <c r="A7" s="97" t="s">
        <v>182</v>
      </c>
      <c r="B7" s="87" t="s">
        <v>122</v>
      </c>
      <c r="C7" s="151">
        <v>3040</v>
      </c>
      <c r="D7" s="152">
        <v>1500</v>
      </c>
      <c r="E7" s="409"/>
      <c r="F7" s="410"/>
      <c r="G7" s="177"/>
      <c r="H7" s="98" t="s">
        <v>69</v>
      </c>
      <c r="I7" s="48">
        <f t="shared" si="0"/>
        <v>4560000</v>
      </c>
      <c r="J7" s="310"/>
      <c r="K7" s="19"/>
    </row>
    <row r="8" spans="1:11" s="18" customFormat="1" ht="17.25" customHeight="1" x14ac:dyDescent="0.2">
      <c r="A8" s="86" t="s">
        <v>70</v>
      </c>
      <c r="B8" s="87" t="s">
        <v>176</v>
      </c>
      <c r="C8" s="151">
        <v>2070</v>
      </c>
      <c r="D8" s="152">
        <v>1500</v>
      </c>
      <c r="E8" s="409"/>
      <c r="F8" s="410"/>
      <c r="G8" s="177"/>
      <c r="H8" s="98" t="s">
        <v>69</v>
      </c>
      <c r="I8" s="48">
        <f t="shared" si="0"/>
        <v>3105000</v>
      </c>
      <c r="J8" s="310"/>
      <c r="K8" s="19"/>
    </row>
    <row r="9" spans="1:11" s="18" customFormat="1" ht="17.25" customHeight="1" x14ac:dyDescent="0.2">
      <c r="A9" s="86" t="s">
        <v>401</v>
      </c>
      <c r="B9" s="87" t="s">
        <v>402</v>
      </c>
      <c r="C9" s="151">
        <v>1210</v>
      </c>
      <c r="D9" s="152">
        <v>1500</v>
      </c>
      <c r="E9" s="409"/>
      <c r="F9" s="410"/>
      <c r="G9" s="177"/>
      <c r="H9" s="98" t="s">
        <v>69</v>
      </c>
      <c r="I9" s="48">
        <f t="shared" si="0"/>
        <v>1815000</v>
      </c>
      <c r="J9" s="310"/>
      <c r="K9" s="19"/>
    </row>
    <row r="10" spans="1:11" s="18" customFormat="1" ht="17.25" customHeight="1" x14ac:dyDescent="0.2">
      <c r="A10" s="86"/>
      <c r="B10" s="87"/>
      <c r="C10" s="151"/>
      <c r="D10" s="152"/>
      <c r="E10" s="409"/>
      <c r="F10" s="410"/>
      <c r="G10" s="177"/>
      <c r="H10" s="98"/>
      <c r="I10" s="48">
        <f t="shared" si="0"/>
        <v>0</v>
      </c>
      <c r="J10" s="310"/>
      <c r="K10" s="19"/>
    </row>
    <row r="11" spans="1:11" s="18" customFormat="1" ht="17.25" customHeight="1" x14ac:dyDescent="0.2">
      <c r="A11" s="86"/>
      <c r="B11" s="87"/>
      <c r="C11" s="151"/>
      <c r="D11" s="152"/>
      <c r="E11" s="409"/>
      <c r="F11" s="410"/>
      <c r="G11" s="177"/>
      <c r="H11" s="98"/>
      <c r="I11" s="48">
        <f t="shared" si="0"/>
        <v>0</v>
      </c>
      <c r="J11" s="310"/>
      <c r="K11" s="19"/>
    </row>
    <row r="12" spans="1:11" s="18" customFormat="1" ht="17.25" customHeight="1" x14ac:dyDescent="0.2">
      <c r="A12" s="86"/>
      <c r="B12" s="87"/>
      <c r="C12" s="151"/>
      <c r="D12" s="152"/>
      <c r="E12" s="409"/>
      <c r="F12" s="410"/>
      <c r="G12" s="177"/>
      <c r="H12" s="98"/>
      <c r="I12" s="48">
        <f t="shared" si="0"/>
        <v>0</v>
      </c>
      <c r="J12" s="310"/>
      <c r="K12" s="19"/>
    </row>
    <row r="13" spans="1:11" s="18" customFormat="1" ht="17.25" customHeight="1" x14ac:dyDescent="0.2">
      <c r="A13" s="86"/>
      <c r="B13" s="87"/>
      <c r="C13" s="151"/>
      <c r="D13" s="152"/>
      <c r="E13" s="409"/>
      <c r="F13" s="410"/>
      <c r="G13" s="177"/>
      <c r="H13" s="98"/>
      <c r="I13" s="48">
        <f t="shared" si="0"/>
        <v>0</v>
      </c>
      <c r="J13" s="310"/>
      <c r="K13" s="19"/>
    </row>
    <row r="14" spans="1:11" s="18" customFormat="1" ht="17.25" customHeight="1" x14ac:dyDescent="0.2">
      <c r="A14" s="86"/>
      <c r="B14" s="87"/>
      <c r="C14" s="151"/>
      <c r="D14" s="152"/>
      <c r="E14" s="409"/>
      <c r="F14" s="410"/>
      <c r="G14" s="177"/>
      <c r="H14" s="98"/>
      <c r="I14" s="48">
        <f t="shared" si="0"/>
        <v>0</v>
      </c>
      <c r="J14" s="310"/>
      <c r="K14" s="19"/>
    </row>
    <row r="15" spans="1:11" s="18" customFormat="1" ht="17.25" customHeight="1" x14ac:dyDescent="0.2">
      <c r="A15" s="86"/>
      <c r="B15" s="87"/>
      <c r="C15" s="151"/>
      <c r="D15" s="152"/>
      <c r="E15" s="409"/>
      <c r="F15" s="410"/>
      <c r="G15" s="177"/>
      <c r="H15" s="98"/>
      <c r="I15" s="48">
        <f t="shared" si="0"/>
        <v>0</v>
      </c>
      <c r="J15" s="310"/>
      <c r="K15" s="19"/>
    </row>
    <row r="16" spans="1:11" s="18" customFormat="1" ht="17.25" customHeight="1" x14ac:dyDescent="0.2">
      <c r="A16" s="86"/>
      <c r="B16" s="87"/>
      <c r="C16" s="151"/>
      <c r="D16" s="152"/>
      <c r="E16" s="409"/>
      <c r="F16" s="410"/>
      <c r="G16" s="177"/>
      <c r="H16" s="98"/>
      <c r="I16" s="48">
        <f t="shared" si="0"/>
        <v>0</v>
      </c>
      <c r="J16" s="310"/>
      <c r="K16" s="19"/>
    </row>
    <row r="17" spans="1:12" s="18" customFormat="1" ht="17.25" customHeight="1" x14ac:dyDescent="0.2">
      <c r="A17" s="86"/>
      <c r="B17" s="87"/>
      <c r="C17" s="151"/>
      <c r="D17" s="152"/>
      <c r="E17" s="409"/>
      <c r="F17" s="410"/>
      <c r="G17" s="177"/>
      <c r="H17" s="98"/>
      <c r="I17" s="48">
        <f t="shared" si="0"/>
        <v>0</v>
      </c>
      <c r="J17" s="310"/>
      <c r="K17" s="19"/>
    </row>
    <row r="18" spans="1:12" s="18" customFormat="1" ht="17.25" customHeight="1" x14ac:dyDescent="0.2">
      <c r="A18" s="86"/>
      <c r="B18" s="87"/>
      <c r="C18" s="151"/>
      <c r="D18" s="152"/>
      <c r="E18" s="409"/>
      <c r="F18" s="410"/>
      <c r="G18" s="177"/>
      <c r="H18" s="98"/>
      <c r="I18" s="48">
        <f t="shared" si="0"/>
        <v>0</v>
      </c>
      <c r="J18" s="310"/>
      <c r="K18" s="19"/>
    </row>
    <row r="19" spans="1:12" s="18" customFormat="1" ht="17.25" customHeight="1" x14ac:dyDescent="0.2">
      <c r="A19" s="99"/>
      <c r="B19" s="100"/>
      <c r="C19" s="153"/>
      <c r="D19" s="154"/>
      <c r="E19" s="411"/>
      <c r="F19" s="412"/>
      <c r="G19" s="178"/>
      <c r="H19" s="102"/>
      <c r="I19" s="48">
        <f t="shared" si="0"/>
        <v>0</v>
      </c>
      <c r="J19" s="310"/>
      <c r="K19" s="19"/>
    </row>
    <row r="20" spans="1:12" s="18" customFormat="1" ht="17.25" customHeight="1" x14ac:dyDescent="0.2">
      <c r="A20" s="99"/>
      <c r="B20" s="100"/>
      <c r="C20" s="153"/>
      <c r="D20" s="154"/>
      <c r="E20" s="411"/>
      <c r="F20" s="412"/>
      <c r="G20" s="178"/>
      <c r="H20" s="102"/>
      <c r="I20" s="48">
        <f t="shared" si="0"/>
        <v>0</v>
      </c>
      <c r="J20" s="310"/>
      <c r="K20" s="19"/>
    </row>
    <row r="21" spans="1:12" s="18" customFormat="1" ht="17.25" customHeight="1" x14ac:dyDescent="0.2">
      <c r="A21" s="99"/>
      <c r="B21" s="100"/>
      <c r="C21" s="153"/>
      <c r="D21" s="154"/>
      <c r="E21" s="411"/>
      <c r="F21" s="412"/>
      <c r="G21" s="178"/>
      <c r="H21" s="102"/>
      <c r="I21" s="48">
        <f t="shared" si="0"/>
        <v>0</v>
      </c>
      <c r="J21" s="310"/>
      <c r="K21" s="19"/>
    </row>
    <row r="22" spans="1:12" s="18" customFormat="1" ht="17.25" customHeight="1" x14ac:dyDescent="0.2">
      <c r="A22" s="99"/>
      <c r="B22" s="100"/>
      <c r="C22" s="153"/>
      <c r="D22" s="154"/>
      <c r="E22" s="411"/>
      <c r="F22" s="412"/>
      <c r="G22" s="178"/>
      <c r="H22" s="102"/>
      <c r="I22" s="48">
        <f t="shared" si="0"/>
        <v>0</v>
      </c>
      <c r="J22" s="310"/>
      <c r="K22" s="19"/>
    </row>
    <row r="23" spans="1:12" s="18" customFormat="1" ht="17.25" customHeight="1" x14ac:dyDescent="0.2">
      <c r="A23" s="99"/>
      <c r="B23" s="100"/>
      <c r="C23" s="153"/>
      <c r="D23" s="154"/>
      <c r="E23" s="411"/>
      <c r="F23" s="412"/>
      <c r="G23" s="178"/>
      <c r="H23" s="102"/>
      <c r="I23" s="48">
        <f t="shared" si="0"/>
        <v>0</v>
      </c>
      <c r="J23" s="310"/>
      <c r="K23" s="19"/>
    </row>
    <row r="24" spans="1:12" s="18" customFormat="1" ht="17.25" customHeight="1" x14ac:dyDescent="0.2">
      <c r="A24" s="99"/>
      <c r="B24" s="100"/>
      <c r="C24" s="153"/>
      <c r="D24" s="154"/>
      <c r="E24" s="411"/>
      <c r="F24" s="412"/>
      <c r="G24" s="178"/>
      <c r="H24" s="102"/>
      <c r="I24" s="48">
        <f t="shared" si="0"/>
        <v>0</v>
      </c>
      <c r="J24" s="310"/>
      <c r="K24" s="19"/>
    </row>
    <row r="25" spans="1:12" s="18" customFormat="1" ht="17.25" customHeight="1" thickBot="1" x14ac:dyDescent="0.25">
      <c r="A25" s="103"/>
      <c r="B25" s="104"/>
      <c r="C25" s="155"/>
      <c r="D25" s="156"/>
      <c r="E25" s="413"/>
      <c r="F25" s="414"/>
      <c r="G25" s="179"/>
      <c r="H25" s="106"/>
      <c r="I25" s="48">
        <f t="shared" si="0"/>
        <v>0</v>
      </c>
      <c r="J25" s="319"/>
      <c r="K25" s="19"/>
    </row>
    <row r="26" spans="1:12" ht="17.25" customHeight="1" thickBot="1" x14ac:dyDescent="0.25">
      <c r="A26" s="492" t="s">
        <v>0</v>
      </c>
      <c r="B26" s="493"/>
      <c r="C26" s="493"/>
      <c r="D26" s="493"/>
      <c r="E26" s="493"/>
      <c r="F26" s="493"/>
      <c r="G26" s="493"/>
      <c r="H26" s="493"/>
      <c r="I26" s="38">
        <f>SUM(I5:I25)</f>
        <v>14735000</v>
      </c>
      <c r="J26" s="317"/>
    </row>
    <row r="27" spans="1:12" s="10" customFormat="1" ht="16.5" customHeight="1" x14ac:dyDescent="0.2">
      <c r="A27" s="11" t="s">
        <v>33</v>
      </c>
      <c r="H27" s="13"/>
      <c r="I27" s="158"/>
      <c r="J27" s="158"/>
    </row>
    <row r="28" spans="1:12" s="10" customFormat="1" ht="16.5" customHeight="1" x14ac:dyDescent="0.2">
      <c r="A28" s="14"/>
      <c r="F28" s="42"/>
      <c r="G28" s="157"/>
      <c r="H28" s="42"/>
      <c r="I28" s="159"/>
      <c r="J28" s="159"/>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algorithmName="SHA-512" hashValue="uyruFF1slVozBuo1jMU7jfqyzkGIGZYdS0Rcw/hITOeINslAFRp0XMEASf5DIKzizlXAG1VDUag/Yknwu/TuAw==" saltValue="ZGsEltwR4M6LhV+9Q9IhaQ=="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計画書経費欄（計画書貼り付け用）</vt:lpstr>
      <vt:lpstr>補助金項目シート</vt:lpstr>
      <vt:lpstr>【鑑】経費等内訳書</vt:lpstr>
      <vt:lpstr>研究開発タグ（入力用）</vt:lpstr>
      <vt:lpstr>設備備品費</vt:lpstr>
      <vt:lpstr>消耗品費</vt:lpstr>
      <vt:lpstr>旅費</vt:lpstr>
      <vt:lpstr>人件費（実績単価）</vt:lpstr>
      <vt:lpstr>人件費（健保等級）</vt:lpstr>
      <vt:lpstr>謝金</vt:lpstr>
      <vt:lpstr>その他</vt:lpstr>
      <vt:lpstr>委託費</vt:lpstr>
      <vt:lpstr>研究開発タグ（集計用）</vt:lpstr>
      <vt:lpstr>プルダウン</vt:lpstr>
      <vt:lpstr>【鑑】経費等内訳書!Print_Area</vt:lpstr>
      <vt:lpstr>その他!Print_Area</vt:lpstr>
      <vt:lpstr>委託費!Print_Area</vt:lpstr>
      <vt:lpstr>'計画書経費欄（計画書貼り付け用）'!Print_Area</vt:lpstr>
      <vt:lpstr>'研究開発タグ（集計用）'!Print_Area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2023-04-19T02:30:38Z</dcterms:created>
  <dcterms:modified xsi:type="dcterms:W3CDTF">2023-04-19T02:50:48Z</dcterms:modified>
</cp:coreProperties>
</file>