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R:\S-1-5-21-4023904110-334761185-998365353-2318\OneDrive - 国立研究開発法人　日本医療研究開発機構\PassageDrive\Workspace\Desktop\"/>
    </mc:Choice>
  </mc:AlternateContent>
  <xr:revisionPtr revIDLastSave="0" documentId="13_ncr:1_{C520CC1F-DC6F-4BE9-B590-DB9E62A93C36}" xr6:coauthVersionLast="47" xr6:coauthVersionMax="47" xr10:uidLastSave="{00000000-0000-0000-0000-000000000000}"/>
  <bookViews>
    <workbookView xWindow="-108" yWindow="-108" windowWidth="23256" windowHeight="12576" tabRatio="870"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 name="プルダウン" sheetId="53" state="hidden" r:id="rId12"/>
  </sheets>
  <definedNames>
    <definedName name="_xlnm._FilterDatabase" localSheetId="1" hidden="1">補助金項目シート!#REF!</definedName>
    <definedName name="_xlnm.Print_Area" localSheetId="2">【鑑】経費等内訳書!$A$1:$G$61</definedName>
    <definedName name="_xlnm.Print_Area" localSheetId="9">その他!$A$1:$F$26</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7">'人件費（健保等級）'!$A$1:$J$26</definedName>
    <definedName name="_xlnm.Print_Area" localSheetId="6">'人件費（実績単価）'!$A$1:$J$22</definedName>
    <definedName name="_xlnm.Print_Area" localSheetId="3">設備備品費!$A$1:$G$30</definedName>
    <definedName name="_xlnm.Print_Area" localSheetId="5">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プルダウン!$B$2:$B$25</definedName>
    <definedName name="定価">#REF!</definedName>
    <definedName name="統合プロジェクト">#REF!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0" l="1"/>
  <c r="F23" i="30"/>
  <c r="F22" i="30"/>
  <c r="F21" i="30"/>
  <c r="F20" i="30"/>
  <c r="F19" i="30"/>
  <c r="F18" i="30"/>
  <c r="F17" i="30"/>
  <c r="F16" i="30"/>
  <c r="F15" i="30"/>
  <c r="F14" i="30"/>
  <c r="F13" i="30"/>
  <c r="F12" i="30"/>
  <c r="F11" i="30"/>
  <c r="F10" i="30"/>
  <c r="F9" i="30"/>
  <c r="F8" i="30"/>
  <c r="F25" i="30" s="1"/>
  <c r="E29" i="15" s="1"/>
  <c r="F7" i="30"/>
  <c r="F6" i="30"/>
  <c r="F5" i="30"/>
  <c r="F25" i="37"/>
  <c r="F24" i="37"/>
  <c r="F23" i="37"/>
  <c r="F22" i="37"/>
  <c r="F21" i="37"/>
  <c r="F20" i="37"/>
  <c r="F19" i="37"/>
  <c r="F18" i="37"/>
  <c r="F17" i="37"/>
  <c r="F16" i="37"/>
  <c r="F15" i="37"/>
  <c r="F14" i="37"/>
  <c r="F13" i="37"/>
  <c r="F12" i="37"/>
  <c r="F11" i="37"/>
  <c r="F10" i="37"/>
  <c r="F9" i="37"/>
  <c r="F8"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5" i="14"/>
  <c r="E29" i="14" s="1"/>
  <c r="E25" i="15" s="1"/>
  <c r="C8" i="41" s="1"/>
  <c r="I25" i="47"/>
  <c r="I24" i="47"/>
  <c r="I23" i="47"/>
  <c r="I22" i="47"/>
  <c r="I21" i="47"/>
  <c r="I20" i="47"/>
  <c r="I19" i="47"/>
  <c r="I18" i="47"/>
  <c r="I17" i="47"/>
  <c r="I16" i="47"/>
  <c r="I15" i="47"/>
  <c r="I14" i="47"/>
  <c r="I13" i="47"/>
  <c r="I12" i="47"/>
  <c r="I11" i="47"/>
  <c r="I10" i="47"/>
  <c r="I9" i="47"/>
  <c r="I8" i="47"/>
  <c r="I7" i="47"/>
  <c r="I6" i="47"/>
  <c r="I5" i="47"/>
  <c r="I26" i="47" s="1"/>
  <c r="I21" i="46"/>
  <c r="I20" i="46"/>
  <c r="I19" i="46"/>
  <c r="I18" i="46"/>
  <c r="I17" i="46"/>
  <c r="I16" i="46"/>
  <c r="I15" i="46"/>
  <c r="I14" i="46"/>
  <c r="I13" i="46"/>
  <c r="I12" i="46"/>
  <c r="I11" i="46"/>
  <c r="I10" i="46"/>
  <c r="I9" i="46"/>
  <c r="I8" i="46"/>
  <c r="I7" i="46"/>
  <c r="I6" i="46"/>
  <c r="I5" i="46"/>
  <c r="I22" i="46" s="1"/>
  <c r="E24" i="15" s="1"/>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40" i="13" s="1"/>
  <c r="E22" i="15" s="1"/>
  <c r="C5" i="41" s="1"/>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G5" i="35"/>
  <c r="G30" i="35" s="1"/>
  <c r="E21" i="15" s="1"/>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X2" i="38"/>
  <c r="W2" i="38"/>
  <c r="V2" i="38"/>
  <c r="S2" i="38"/>
  <c r="R2" i="38"/>
  <c r="Q2" i="38"/>
  <c r="P2" i="38"/>
  <c r="O2" i="38"/>
  <c r="M2" i="38"/>
  <c r="L2" i="38"/>
  <c r="K2" i="38"/>
  <c r="F2" i="38"/>
  <c r="A11" i="41"/>
  <c r="D2" i="41"/>
  <c r="F23" i="15" l="1"/>
  <c r="G23" i="15" s="1"/>
  <c r="C6" i="41"/>
  <c r="D6" i="41" s="1"/>
  <c r="F29" i="15"/>
  <c r="C12" i="41"/>
  <c r="C7" i="41"/>
  <c r="D7" i="41" s="1"/>
  <c r="F24" i="15"/>
  <c r="G24" i="15" s="1"/>
  <c r="C4" i="41"/>
  <c r="F21" i="15"/>
  <c r="G21" i="15" s="1"/>
  <c r="E27" i="15"/>
  <c r="F27" i="15" s="1"/>
  <c r="F26" i="15"/>
  <c r="G26" i="15" s="1"/>
  <c r="C9" i="41"/>
  <c r="D9" i="41" s="1"/>
  <c r="AI2" i="38" l="1"/>
  <c r="E9" i="41"/>
  <c r="F28" i="15"/>
  <c r="F30" i="15"/>
  <c r="E4" i="41"/>
  <c r="AF2" i="38"/>
  <c r="G27" i="15"/>
  <c r="C10" i="41"/>
  <c r="D4" i="41"/>
  <c r="D10" i="41" s="1"/>
  <c r="G29" i="15"/>
  <c r="D12" i="41"/>
  <c r="AG2" i="38"/>
  <c r="E6" i="41"/>
  <c r="AH2" i="38"/>
  <c r="E7" i="41"/>
  <c r="D13" i="41" l="1"/>
  <c r="AJ2" i="38"/>
  <c r="G28" i="15"/>
  <c r="E10" i="41"/>
  <c r="F31" i="15"/>
  <c r="D11" i="41"/>
  <c r="E12" i="41"/>
  <c r="AM2" i="38"/>
  <c r="E11" i="41" l="1"/>
  <c r="E13" i="41" s="1"/>
  <c r="AL2" i="38"/>
  <c r="AD2" i="38" s="1"/>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<sst xmlns="http://schemas.openxmlformats.org/spreadsheetml/2006/main" count="472" uniqueCount="330">
  <si>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</si>
  <si>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</si>
  <si>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</si>
  <si>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</si>
  <si>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</si>
  <si>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</si>
  <si>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</si>
  <si>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</si>
  <si>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</si>
  <si>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</si>
  <si>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</si>
  <si>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</si>
  <si>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</si>
  <si>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</si>
  <si>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</si>
  <si>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</si>
  <si>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</si>
  <si>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</si>
  <si>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</si>
  <si>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</si>
  <si>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</si>
  <si>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</si>
  <si>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</si>
  <si>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</si>
  <si>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</si>
  <si>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</si>
  <si>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</si>
  <si>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</si>
  <si>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</si>
  <si>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</si>
  <si>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</si>
  <si>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</si>
  <si>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</si>
  <si>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</si>
  <si>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</si>
  <si>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</si>
  <si>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</si>
  <si>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</si>
  <si>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</si>
  <si>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</si>
  <si>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</si>
  <si>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</si>
  <si>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</si>
  <si>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</si>
  <si>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</si>
  <si>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</si>
  <si>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</si>
  <si>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</si>
  <si>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</si>
  <si>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</si>
  <si>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</si>
  <si>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</si>
  <si>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</si>
  <si>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</si>
  <si>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</si>
  <si>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</si>
  <si>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</si>
  <si>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</si>
  <si>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</si>
  <si>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</si>
  <si>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</si>
  <si>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</si>
  <si>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</si>
  <si>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</si>
  <si>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</si>
  <si>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</si>
  <si>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</si>
  <si>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</si>
  <si>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</si>
  <si>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</si>
  <si>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派遣</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</si>
  <si>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</si>
  <si>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</si>
  <si>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</si>
  <si>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</si>
  <si>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</si>
  <si>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</si>
  <si>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</si>
  <si>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</si>
  <si>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</si>
  <si>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第1四半期</t>
  </si>
  <si>
    <t>培養細胞の維持のため</t>
    <rPh sb="0" eb="2">
      <t>バイヨウ</t>
    </rPh>
    <rPh sb="2" eb="4">
      <t>サイボウ</t>
    </rPh>
    <rPh sb="5" eb="7">
      <t>イジ</t>
    </rPh>
    <phoneticPr fontId="22"/>
  </si>
  <si>
    <t>DNA合成</t>
    <rPh sb="3" eb="5">
      <t>ゴウセイ</t>
    </rPh>
    <phoneticPr fontId="23"/>
  </si>
  <si>
    <t>ヌードマウス</t>
    <phoneticPr fontId="23"/>
  </si>
  <si>
    <t>○○○○についての専門家による指導（講師代）</t>
    <rPh sb="9" eb="12">
      <t>センモンカ</t>
    </rPh>
    <rPh sb="15" eb="17">
      <t>シドウ</t>
    </rPh>
    <rPh sb="18" eb="20">
      <t>コウシ</t>
    </rPh>
    <rPh sb="20" eb="21">
      <t>ダイ</t>
    </rPh>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</si>
  <si>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</si>
  <si>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</si>
  <si>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</si>
  <si>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</si>
  <si>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</si>
  <si>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</si>
  <si>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</si>
  <si>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</si>
  <si>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</si>
  <si>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</si>
  <si>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</si>
  <si>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</si>
  <si>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</si>
  <si>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</si>
  <si>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</si>
  <si>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</si>
  <si>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</si>
  <si>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</si>
  <si>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</si>
  <si>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</si>
  <si>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</si>
  <si>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</si>
  <si>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</si>
  <si>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</si>
  <si>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</si>
  <si>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</si>
  <si>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</si>
  <si>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</si>
  <si>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</si>
  <si>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</si>
  <si>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</si>
  <si>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</si>
  <si>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</si>
  <si>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</si>
  <si>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</si>
  <si>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</si>
  <si>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</si>
  <si>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</si>
  <si>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</si>
  <si>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</si>
  <si>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</si>
  <si>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</si>
  <si>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</si>
  <si>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</si>
  <si>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</si>
  <si>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</si>
  <si>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</si>
  <si>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</si>
  <si>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</si>
  <si>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</si>
  <si>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</si>
  <si>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</si>
  <si>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</si>
  <si>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</si>
  <si>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</si>
  <si>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</si>
  <si>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</si>
  <si>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</si>
  <si>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</si>
  <si>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</si>
  <si>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</si>
  <si>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</si>
  <si>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</si>
  <si>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</si>
  <si>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</si>
  <si>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</si>
  <si>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</si>
  <si>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</si>
  <si>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</si>
  <si>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</si>
  <si>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</si>
  <si>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</si>
  <si>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</si>
  <si>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</si>
  <si>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</si>
  <si>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</si>
  <si>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</si>
  <si>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</si>
  <si>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</si>
  <si>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</si>
  <si>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</si>
  <si>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</si>
  <si>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</si>
  <si>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</si>
  <si>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</si>
  <si>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</si>
  <si>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</si>
  <si>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</si>
  <si>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</si>
  <si>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</si>
  <si>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</si>
  <si>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</si>
  <si>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</si>
  <si>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</si>
  <si>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</si>
  <si>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</si>
  <si>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</si>
  <si>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</si>
  <si>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</si>
  <si>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</si>
  <si>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</si>
  <si>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</si>
  <si>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</si>
  <si>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</si>
  <si>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</si>
  <si>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</si>
  <si>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</si>
  <si>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</si>
  <si>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</si>
  <si>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</si>
  <si>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</si>
  <si>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</si>
  <si>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</si>
  <si>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</si>
  <si>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</si>
  <si>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</si>
  <si>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</si>
  <si>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所属部署・役職①</t>
    <rPh sb="4" eb="6">
      <t>タントウ</t>
    </rPh>
    <rPh sb="8" eb="10">
      <t>ショゾク</t>
    </rPh>
    <rPh sb="10" eb="12">
      <t>ブショ</t>
    </rPh>
    <rPh sb="13" eb="15">
      <t>ヤクショク</t>
    </rPh>
    <phoneticPr fontId="34"/>
  </si>
  <si>
    <t>補助事業担当者
氏名①</t>
    <rPh sb="8" eb="10">
      <t>シメイ</t>
    </rPh>
    <phoneticPr fontId="34"/>
  </si>
  <si>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</si>
  <si>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</si>
  <si>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</si>
  <si>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研究の性格</t>
    <phoneticPr fontId="51"/>
  </si>
  <si>
    <t>対象疾患</t>
    <phoneticPr fontId="51"/>
  </si>
  <si>
    <t>タグ</t>
    <phoneticPr fontId="51"/>
  </si>
  <si>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</si>
  <si>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</si>
  <si>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</si>
  <si>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</si>
  <si>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</si>
  <si>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</si>
  <si>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51"/>
  </si>
  <si>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</si>
  <si>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</si>
  <si>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</si>
  <si>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</si>
  <si>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</si>
  <si>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</si>
  <si>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</si>
  <si>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</si>
  <si>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</si>
  <si>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</si>
  <si>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</si>
  <si>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</si>
  <si>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</si>
  <si>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</si>
  <si>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</si>
  <si>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</si>
  <si>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</si>
  <si>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</si>
  <si>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</si>
  <si>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</si>
  <si>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</si>
  <si>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</si>
  <si>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</si>
  <si>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</si>
  <si>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</si>
  <si>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</si>
  <si>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</si>
  <si>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</si>
  <si>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</si>
  <si>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</si>
  <si>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</si>
  <si>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</si>
  <si>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</si>
  <si>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</si>
  <si>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</si>
  <si>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</si>
  <si>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</si>
  <si>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</si>
  <si>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</si>
  <si>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</si>
  <si>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</si>
  <si>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</si>
  <si>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</si>
  <si>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</si>
  <si>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</si>
  <si>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</si>
  <si>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</si>
  <si>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</si>
  <si>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</si>
  <si>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</si>
  <si>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</si>
  <si>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</si>
  <si>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</si>
  <si>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</si>
  <si>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</si>
  <si>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</si>
  <si>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</si>
  <si>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</si>
  <si>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</si>
  <si>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</si>
  <si>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</si>
  <si>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</si>
  <si>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</si>
  <si>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</si>
  <si>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</si>
  <si>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</si>
  <si>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</si>
  <si>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</si>
  <si>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</si>
  <si>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</si>
  <si>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</si>
  <si>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</si>
  <si>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</si>
  <si>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</si>
  <si>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</si>
  <si>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</si>
  <si>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</si>
  <si>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</si>
  <si>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</si>
  <si>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</si>
  <si>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</si>
  <si>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</si>
  <si>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</si>
  <si>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t>委託費</t>
    <rPh sb="0" eb="2">
      <t>イタク</t>
    </rPh>
    <rPh sb="2" eb="3">
      <t>ヒ</t>
    </rPh>
    <phoneticPr fontId="23"/>
  </si>
  <si>
    <t>その他</t>
    <phoneticPr fontId="23"/>
  </si>
  <si>
    <t>PARG阻害剤のバイオマーカー研究</t>
  </si>
  <si>
    <t>●●解析のため</t>
    <rPh sb="2" eb="4">
      <t>カイセキ</t>
    </rPh>
    <phoneticPr fontId="23"/>
  </si>
  <si>
    <t>病理学的解析に使用するため</t>
    <phoneticPr fontId="23"/>
  </si>
  <si>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</si>
  <si>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8"/>
  </si>
  <si>
    <t>件</t>
    <rPh sb="0" eb="1">
      <t>ケン</t>
    </rPh>
    <phoneticPr fontId="18"/>
  </si>
  <si>
    <t>●●解析費用</t>
    <rPh sb="2" eb="4">
      <t>カイセキ</t>
    </rPh>
    <phoneticPr fontId="23"/>
  </si>
  <si>
    <t>●●装置(試作品)</t>
    <rPh sb="2" eb="4">
      <t>ソウチ</t>
    </rPh>
    <rPh sb="5" eb="7">
      <t>シサク</t>
    </rPh>
    <rPh sb="7" eb="8">
      <t>ヒン</t>
    </rPh>
    <phoneticPr fontId="23"/>
  </si>
  <si>
    <t>●●測定装置試作</t>
    <rPh sb="2" eb="4">
      <t>ソクテイ</t>
    </rPh>
    <rPh sb="4" eb="6">
      <t>ソウチ</t>
    </rPh>
    <rPh sb="6" eb="8">
      <t>シサク</t>
    </rPh>
    <phoneticPr fontId="23"/>
  </si>
  <si>
    <t>●●(既製品ソフトウェア)</t>
    <rPh sb="3" eb="6">
      <t>キセイヒン</t>
    </rPh>
    <phoneticPr fontId="23"/>
  </si>
  <si>
    <t>委託費</t>
    <rPh sb="0" eb="2">
      <t>イタク</t>
    </rPh>
    <rPh sb="2" eb="3">
      <t>ヒ</t>
    </rPh>
    <phoneticPr fontId="34"/>
  </si>
  <si>
    <t>備考</t>
    <rPh sb="0" eb="2">
      <t>ビコウ</t>
    </rPh>
    <phoneticPr fontId="23"/>
  </si>
  <si>
    <t>疾患領域タグ</t>
    <rPh sb="0" eb="2">
      <t>シッカン</t>
    </rPh>
    <rPh sb="2" eb="4">
      <t>リョウイキ</t>
    </rPh>
    <phoneticPr fontId="23"/>
  </si>
  <si>
    <t>◎</t>
    <phoneticPr fontId="23"/>
  </si>
  <si>
    <t>○</t>
    <phoneticPr fontId="23"/>
  </si>
  <si>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</si>
  <si>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</si>
  <si>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</si>
  <si>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</si>
  <si>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</si>
  <si>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</si>
  <si>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研究概要：　　
（300～500字程度で、
公開可能なもの）</t>
    <rPh sb="0" eb="2">
      <t>ケンキュウ</t>
    </rPh>
    <rPh sb="2" eb="4">
      <t>ガイヨウ</t>
    </rPh>
    <rPh sb="16" eb="17">
      <t>ジ</t>
    </rPh>
    <rPh sb="17" eb="19">
      <t>テイド</t>
    </rPh>
    <rPh sb="22" eb="24">
      <t>コウカイ</t>
    </rPh>
    <rPh sb="24" eb="26">
      <t>カノウ</t>
    </rPh>
    <phoneticPr fontId="23"/>
  </si>
  <si>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23"/>
  </si>
  <si>
    <t>研究概要</t>
    <rPh sb="0" eb="2">
      <t>ケンキュウ</t>
    </rPh>
    <rPh sb="2" eb="4">
      <t>ガイヨウ</t>
    </rPh>
    <phoneticPr fontId="23"/>
  </si>
  <si>
    <t>＜経費等内訳書＞令和 5年度</t>
    <rPh sb="1" eb="3">
      <t>ケイヒ</t>
    </rPh>
    <rPh sb="3" eb="4">
      <t>ナド</t>
    </rPh>
    <rPh sb="4" eb="7">
      <t>ウチワケショ</t>
    </rPh>
    <rPh sb="8" eb="10">
      <t>レイワ</t>
    </rPh>
    <rPh sb="12" eb="14">
      <t>ネンド</t>
    </rPh>
    <phoneticPr fontId="23"/>
  </si>
  <si>
    <t>月給
または
時給</t>
    <rPh sb="0" eb="2">
      <t>ゲッキュウ</t>
    </rPh>
    <rPh sb="7" eb="9">
      <t>ジキュウ</t>
    </rPh>
    <phoneticPr fontId="23"/>
  </si>
  <si>
    <t>支払月数
または
支払時間数</t>
    <rPh sb="0" eb="2">
      <t>シハライ</t>
    </rPh>
    <rPh sb="2" eb="4">
      <t>ツキスウ</t>
    </rPh>
    <rPh sb="9" eb="11">
      <t>シハラ</t>
    </rPh>
    <rPh sb="11" eb="14">
      <t>ジカンスウ</t>
    </rPh>
    <phoneticPr fontId="23"/>
  </si>
  <si>
    <t>従事率</t>
    <rPh sb="0" eb="2">
      <t>ジュウジ</t>
    </rPh>
    <rPh sb="2" eb="3">
      <t>リツ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</si>
</sst>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41"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58">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5"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29" fillId="3" borderId="30" xfId="0" applyNumberFormat="1" applyFont="1" applyFill="1" applyBorder="1" applyAlignment="1" applyProtection="1">
      <alignment vertical="center"/>
      <protection locked="0"/>
    </xf>
    <xf numFmtId="38" fontId="29" fillId="3" borderId="23" xfId="10" applyFont="1" applyFill="1" applyBorder="1" applyAlignment="1" applyProtection="1">
      <alignment vertical="center"/>
      <protection locked="0"/>
    </xf>
    <xf numFmtId="176" fontId="29" fillId="3" borderId="6"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8" fillId="3" borderId="12"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vertical="center"/>
      <protection locked="0"/>
    </xf>
    <xf numFmtId="0" fontId="38" fillId="3" borderId="14" xfId="0"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vertical="center"/>
      <protection locked="0"/>
    </xf>
    <xf numFmtId="38" fontId="38" fillId="3" borderId="14" xfId="0" applyNumberFormat="1" applyFont="1" applyFill="1" applyBorder="1" applyAlignment="1" applyProtection="1">
      <alignment horizontal="left" vertical="center" shrinkToFit="1"/>
      <protection locked="0"/>
    </xf>
    <xf numFmtId="0" fontId="38" fillId="3" borderId="27" xfId="0" applyFont="1" applyFill="1" applyBorder="1" applyAlignment="1" applyProtection="1">
      <alignment horizontal="justify" vertical="center" shrinkToFit="1"/>
      <protection locked="0"/>
    </xf>
    <xf numFmtId="38" fontId="38" fillId="3" borderId="18" xfId="0" applyNumberFormat="1" applyFont="1" applyFill="1" applyBorder="1" applyAlignment="1" applyProtection="1">
      <alignment vertical="center" shrinkToFit="1"/>
      <protection locked="0"/>
    </xf>
    <xf numFmtId="38" fontId="38" fillId="3" borderId="18" xfId="0" applyNumberFormat="1" applyFont="1" applyFill="1" applyBorder="1" applyAlignment="1" applyProtection="1">
      <alignment horizontal="right" vertical="center"/>
      <protection locked="0"/>
    </xf>
    <xf numFmtId="38" fontId="38" fillId="3" borderId="18" xfId="0" applyNumberFormat="1" applyFont="1" applyFill="1" applyBorder="1" applyAlignment="1" applyProtection="1">
      <alignment horizontal="center" vertical="center"/>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8" fillId="3" borderId="14"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center" vertical="center"/>
      <protection locked="0"/>
    </xf>
    <xf numFmtId="38" fontId="39" fillId="3" borderId="2"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9" fillId="3" borderId="22" xfId="0" applyNumberFormat="1" applyFont="1" applyFill="1" applyBorder="1" applyAlignment="1" applyProtection="1">
      <alignment horizontal="center" vertical="center"/>
      <protection locked="0"/>
    </xf>
    <xf numFmtId="38" fontId="38" fillId="3" borderId="15"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right" vertical="center"/>
      <protection locked="0"/>
    </xf>
    <xf numFmtId="38" fontId="38" fillId="3" borderId="62" xfId="0" applyNumberFormat="1" applyFont="1" applyFill="1" applyBorder="1" applyAlignment="1" applyProtection="1">
      <alignment horizontal="right" vertical="center"/>
      <protection locked="0"/>
    </xf>
    <xf numFmtId="38" fontId="40"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40"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23" xfId="0" applyNumberFormat="1" applyFont="1" applyFill="1" applyBorder="1" applyAlignment="1" applyProtection="1">
      <alignment horizontal="left" vertical="center"/>
      <protection locked="0"/>
    </xf>
    <xf numFmtId="176" fontId="29" fillId="3" borderId="6" xfId="0" applyNumberFormat="1" applyFont="1" applyFill="1" applyBorder="1" applyAlignment="1" applyProtection="1">
      <alignment horizontal="center"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3"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2"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2"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4"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3" borderId="71" xfId="0" applyNumberFormat="1" applyFont="1" applyFill="1" applyBorder="1" applyAlignment="1" applyProtection="1">
      <alignment horizontal="right" vertical="center"/>
      <protection locked="0"/>
    </xf>
    <xf numFmtId="38" fontId="33" fillId="3" borderId="42" xfId="0" applyNumberFormat="1" applyFont="1" applyFill="1" applyBorder="1" applyAlignment="1" applyProtection="1">
      <alignment horizontal="right" vertical="center"/>
      <protection locked="0"/>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3" borderId="66"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7"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9"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5"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3"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49" fontId="32" fillId="3" borderId="0"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49" fontId="36" fillId="0" borderId="0" xfId="0" applyNumberFormat="1" applyFont="1" applyAlignment="1" applyProtection="1">
      <alignment horizontal="right" vertical="center"/>
    </xf>
    <xf numFmtId="49" fontId="29" fillId="0" borderId="0" xfId="0" applyNumberFormat="1" applyFont="1" applyAlignment="1" applyProtection="1">
      <alignment horizontal="right" vertical="center" shrinkToFit="1"/>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6"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5"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2"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3" fillId="0" borderId="15" xfId="8" applyFont="1" applyBorder="1" applyAlignment="1">
      <alignment horizontal="center" vertical="center"/>
    </xf>
    <xf numFmtId="0" fontId="53" fillId="4" borderId="46" xfId="8" applyFont="1" applyFill="1" applyBorder="1" applyAlignment="1">
      <alignment horizontal="center" vertical="center"/>
    </xf>
    <xf numFmtId="0" fontId="53" fillId="0" borderId="2" xfId="8" applyFont="1" applyFill="1" applyBorder="1" applyAlignment="1">
      <alignment horizontal="center" vertical="center"/>
    </xf>
    <xf numFmtId="0" fontId="53" fillId="4" borderId="47" xfId="8" applyFont="1" applyFill="1" applyBorder="1" applyAlignment="1">
      <alignment horizontal="center" vertical="center"/>
    </xf>
    <xf numFmtId="0" fontId="53" fillId="4" borderId="48" xfId="8" applyFont="1" applyFill="1" applyBorder="1" applyAlignment="1">
      <alignment horizontal="center" vertical="center"/>
    </xf>
    <xf numFmtId="0" fontId="53" fillId="0" borderId="49" xfId="8" applyFont="1" applyBorder="1" applyAlignment="1">
      <alignment horizontal="center" vertical="center" wrapText="1"/>
    </xf>
    <xf numFmtId="0" fontId="53" fillId="5" borderId="49" xfId="8" applyFont="1" applyFill="1" applyBorder="1" applyAlignment="1">
      <alignment horizontal="center" vertical="center"/>
    </xf>
    <xf numFmtId="0" fontId="53" fillId="5" borderId="48" xfId="8" applyFont="1" applyFill="1" applyBorder="1" applyAlignment="1">
      <alignment horizontal="center" vertical="center" wrapText="1"/>
    </xf>
    <xf numFmtId="0" fontId="53" fillId="5" borderId="49" xfId="8" applyFont="1" applyFill="1" applyBorder="1" applyAlignment="1">
      <alignment horizontal="center" vertical="center" wrapText="1"/>
    </xf>
    <xf numFmtId="0" fontId="53" fillId="0" borderId="49" xfId="8" applyFont="1" applyFill="1" applyBorder="1" applyAlignment="1">
      <alignment horizontal="center" vertical="center" wrapText="1"/>
    </xf>
    <xf numFmtId="0" fontId="53" fillId="5" borderId="48" xfId="8" applyFont="1" applyFill="1" applyBorder="1" applyAlignment="1">
      <alignment horizontal="center" vertical="center"/>
    </xf>
    <xf numFmtId="0" fontId="53" fillId="0" borderId="48" xfId="8" applyFont="1" applyFill="1" applyBorder="1" applyAlignment="1">
      <alignment horizontal="center" vertical="center" wrapText="1"/>
    </xf>
    <xf numFmtId="0" fontId="53" fillId="6" borderId="50" xfId="8" applyFont="1" applyFill="1" applyBorder="1" applyAlignment="1">
      <alignment horizontal="center" vertical="center" wrapText="1"/>
    </xf>
    <xf numFmtId="0" fontId="53" fillId="6" borderId="51" xfId="8" applyFont="1" applyFill="1" applyBorder="1" applyAlignment="1">
      <alignment horizontal="center" vertical="center" wrapText="1"/>
    </xf>
    <xf numFmtId="0" fontId="53" fillId="6" borderId="51" xfId="8" applyFont="1" applyFill="1" applyBorder="1" applyAlignment="1">
      <alignment horizontal="center" vertical="center"/>
    </xf>
    <xf numFmtId="0" fontId="53" fillId="7" borderId="52" xfId="8" applyFont="1" applyFill="1" applyBorder="1" applyAlignment="1">
      <alignment horizontal="center" vertical="center" wrapText="1"/>
    </xf>
    <xf numFmtId="0" fontId="53" fillId="7" borderId="53" xfId="8" applyFont="1" applyFill="1" applyBorder="1" applyAlignment="1">
      <alignment horizontal="center" vertical="center" wrapText="1"/>
    </xf>
    <xf numFmtId="0" fontId="53" fillId="7" borderId="53" xfId="8" applyFont="1" applyFill="1" applyBorder="1" applyAlignment="1">
      <alignment horizontal="center" vertical="center"/>
    </xf>
    <xf numFmtId="0" fontId="53" fillId="8" borderId="3" xfId="8" applyFont="1" applyFill="1" applyBorder="1" applyAlignment="1">
      <alignment horizontal="center" vertical="center" wrapText="1"/>
    </xf>
    <xf numFmtId="0" fontId="53" fillId="8" borderId="3" xfId="8" applyFont="1" applyFill="1" applyBorder="1" applyAlignment="1">
      <alignment horizontal="center" vertical="center"/>
    </xf>
    <xf numFmtId="0" fontId="53" fillId="11" borderId="53" xfId="8" applyFont="1" applyFill="1" applyBorder="1" applyAlignment="1">
      <alignment horizontal="center" vertical="center" wrapText="1"/>
    </xf>
    <xf numFmtId="0" fontId="53" fillId="11" borderId="53" xfId="8" applyFont="1" applyFill="1" applyBorder="1" applyAlignment="1">
      <alignment horizontal="center" vertical="center"/>
    </xf>
    <xf numFmtId="0" fontId="53" fillId="12" borderId="3" xfId="8" applyFont="1" applyFill="1" applyBorder="1" applyAlignment="1">
      <alignment horizontal="center" vertical="center" wrapText="1"/>
    </xf>
    <xf numFmtId="0" fontId="53" fillId="12" borderId="3" xfId="8" applyFont="1" applyFill="1" applyBorder="1" applyAlignment="1">
      <alignment horizontal="center" vertical="center"/>
    </xf>
    <xf numFmtId="0" fontId="53" fillId="9" borderId="3" xfId="8" applyFont="1" applyFill="1" applyBorder="1" applyAlignment="1">
      <alignment horizontal="center" vertical="center"/>
    </xf>
    <xf numFmtId="0" fontId="53"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40"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40"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3"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80" xfId="0" applyNumberFormat="1" applyFont="1" applyFill="1" applyBorder="1" applyAlignment="1" applyProtection="1">
      <alignment vertical="center"/>
    </xf>
    <xf numFmtId="176" fontId="32" fillId="5" borderId="75" xfId="0" applyNumberFormat="1" applyFont="1" applyFill="1" applyBorder="1" applyAlignment="1" applyProtection="1">
      <alignment vertical="center"/>
    </xf>
    <xf numFmtId="176" fontId="29" fillId="5" borderId="76" xfId="0" applyNumberFormat="1" applyFont="1" applyFill="1" applyBorder="1" applyAlignment="1" applyProtection="1">
      <alignment horizontal="right" vertical="center"/>
    </xf>
    <xf numFmtId="0" fontId="33" fillId="5" borderId="77" xfId="0" applyNumberFormat="1" applyFont="1" applyFill="1" applyBorder="1" applyAlignment="1" applyProtection="1">
      <alignment horizontal="center" vertical="center"/>
    </xf>
    <xf numFmtId="9" fontId="29" fillId="5" borderId="78" xfId="0" applyNumberFormat="1" applyFont="1" applyFill="1" applyBorder="1" applyAlignment="1" applyProtection="1">
      <alignment horizontal="left" vertical="center"/>
    </xf>
    <xf numFmtId="176" fontId="32" fillId="5" borderId="77"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2"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7" xfId="0" applyNumberFormat="1" applyFont="1" applyFill="1" applyBorder="1" applyAlignment="1">
      <alignment vertical="center"/>
    </xf>
    <xf numFmtId="177" fontId="33" fillId="0" borderId="81" xfId="0" applyNumberFormat="1" applyFont="1" applyFill="1" applyBorder="1" applyAlignment="1">
      <alignment horizontal="right" vertical="center"/>
    </xf>
    <xf numFmtId="177" fontId="33" fillId="0" borderId="83" xfId="0" applyNumberFormat="1" applyFont="1" applyFill="1" applyBorder="1" applyAlignment="1">
      <alignment horizontal="right" vertical="center"/>
    </xf>
    <xf numFmtId="176" fontId="33" fillId="0" borderId="0" xfId="0" applyNumberFormat="1" applyFont="1" applyAlignment="1" applyProtection="1">
      <alignment vertical="center"/>
      <protection locked="0"/>
    </xf>
    <xf numFmtId="176" fontId="29" fillId="0" borderId="16" xfId="0" applyNumberFormat="1" applyFont="1" applyBorder="1" applyAlignment="1" applyProtection="1">
      <alignment vertical="center"/>
      <protection locked="0"/>
    </xf>
    <xf numFmtId="176" fontId="55" fillId="0" borderId="16" xfId="0" applyNumberFormat="1" applyFont="1" applyBorder="1" applyAlignment="1" applyProtection="1">
      <alignment vertical="center"/>
      <protection locked="0"/>
    </xf>
    <xf numFmtId="38" fontId="48" fillId="0" borderId="62" xfId="0" applyNumberFormat="1" applyFont="1" applyFill="1" applyBorder="1" applyAlignment="1">
      <alignment horizontal="center" vertical="center" wrapText="1"/>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8" fillId="0" borderId="13" xfId="13"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49" fontId="32" fillId="3" borderId="2" xfId="0" applyNumberFormat="1" applyFont="1" applyFill="1" applyBorder="1" applyAlignment="1" applyProtection="1">
      <alignment horizontal="left" vertical="center" wrapText="1"/>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4"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3" borderId="13" xfId="0" applyNumberFormat="1" applyFont="1" applyFill="1" applyBorder="1" applyAlignment="1" applyProtection="1">
      <alignment horizontal="left" vertical="top" wrapText="1"/>
      <protection locked="0"/>
    </xf>
    <xf numFmtId="176" fontId="32" fillId="0" borderId="30" xfId="0" applyNumberFormat="1" applyFont="1" applyBorder="1" applyAlignment="1" applyProtection="1">
      <alignment horizontal="left" vertical="center"/>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0" fontId="38" fillId="0" borderId="0" xfId="0" applyNumberFormat="1" applyFont="1" applyAlignment="1" applyProtection="1">
      <alignment horizontal="right" vertical="top" wrapText="1"/>
    </xf>
    <xf numFmtId="49" fontId="32" fillId="3" borderId="2" xfId="0" applyNumberFormat="1" applyFont="1" applyFill="1" applyBorder="1" applyAlignment="1" applyProtection="1">
      <alignment horizontal="left" vertical="center"/>
      <protection locked="0"/>
    </xf>
    <xf numFmtId="49" fontId="32" fillId="3" borderId="45" xfId="0" applyNumberFormat="1" applyFont="1" applyFill="1" applyBorder="1" applyAlignment="1" applyProtection="1">
      <alignmen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76" fontId="32"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6" xfId="0" applyBorder="1" applyAlignment="1">
      <alignment horizontal="center" vertical="center"/>
    </xf>
    <xf numFmtId="177" fontId="29" fillId="0" borderId="41" xfId="0" applyNumberFormat="1" applyFont="1" applyBorder="1" applyAlignment="1">
      <alignment horizontal="center" vertical="center"/>
    </xf>
    <xf numFmtId="177" fontId="29" fillId="0" borderId="85"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4" xfId="0" applyNumberFormat="1" applyFont="1" applyBorder="1" applyAlignment="1">
      <alignment horizontal="center" vertical="center"/>
    </xf>
    <xf numFmtId="0" fontId="0" fillId="0" borderId="87"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18</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D33" sqref="D33"/>
    </sheetView>
  </sheetViews>
  <sheetFormatPr defaultColWidth="9" defaultRowHeight="13.2" x14ac:dyDescent="0.2"/>
  <cols>
    <col min="1" max="1" width="17.33203125" style="173" customWidth="1"/>
    <col min="2" max="2" width="12.88671875" style="173" customWidth="1"/>
    <col min="3" max="3" width="14.109375" style="173" customWidth="1"/>
    <col min="4" max="5" width="16.33203125" style="173" customWidth="1"/>
    <col min="6" max="6" width="13.88671875" style="173" customWidth="1"/>
    <col min="7" max="16384" width="9" style="173"/>
  </cols>
  <sheetData>
    <row r="1" spans="1:6" ht="14.4" x14ac:dyDescent="0.2">
      <c r="A1" s="360"/>
      <c r="B1" s="360"/>
      <c r="C1" s="360"/>
      <c r="D1" s="360"/>
      <c r="E1" s="176"/>
    </row>
    <row r="2" spans="1:6" ht="15" customHeight="1" x14ac:dyDescent="0.2">
      <c r="A2" s="363" t="s">
        <v>138</v>
      </c>
      <c r="B2" s="363"/>
      <c r="C2" s="363"/>
      <c r="D2" s="221" t="str">
        <f>"補助率："&amp;【鑑】経費等内訳書!C19&amp;"/"&amp;【鑑】経費等内訳書!E19</f>
        <v>補助率：1/1</v>
      </c>
      <c r="E2" s="177" t="s">
        <v>139</v>
      </c>
    </row>
    <row r="3" spans="1:6" ht="39.75" customHeight="1" x14ac:dyDescent="0.2">
      <c r="A3" s="194" t="s">
        <v>115</v>
      </c>
      <c r="B3" s="194" t="s">
        <v>140</v>
      </c>
      <c r="C3" s="195" t="s">
        <v>141</v>
      </c>
      <c r="D3" s="200" t="s">
        <v>189</v>
      </c>
      <c r="E3" s="220" t="s">
        <v>191</v>
      </c>
    </row>
    <row r="4" spans="1:6" x14ac:dyDescent="0.2">
      <c r="A4" s="361" t="s">
        <v>142</v>
      </c>
      <c r="B4" s="196" t="s">
        <v>143</v>
      </c>
      <c r="C4" s="197">
        <f>【鑑】経費等内訳書!E21</f>
        <v>1500000</v>
      </c>
      <c r="D4" s="201">
        <f>C4+C5</f>
        <v>3674000</v>
      </c>
      <c r="E4" s="202">
        <f>【鑑】経費等内訳書!G21</f>
        <v>3674000</v>
      </c>
    </row>
    <row r="5" spans="1:6" x14ac:dyDescent="0.2">
      <c r="A5" s="362"/>
      <c r="B5" s="196" t="s">
        <v>144</v>
      </c>
      <c r="C5" s="197">
        <f>【鑑】経費等内訳書!E22</f>
        <v>2174000</v>
      </c>
      <c r="D5" s="203"/>
      <c r="E5" s="204"/>
    </row>
    <row r="6" spans="1:6" x14ac:dyDescent="0.2">
      <c r="A6" s="198" t="s">
        <v>145</v>
      </c>
      <c r="B6" s="199" t="s">
        <v>146</v>
      </c>
      <c r="C6" s="197">
        <f>【鑑】経費等内訳書!E23</f>
        <v>410000</v>
      </c>
      <c r="D6" s="205">
        <f>C6</f>
        <v>410000</v>
      </c>
      <c r="E6" s="206">
        <f>【鑑】経費等内訳書!G23</f>
        <v>410000</v>
      </c>
    </row>
    <row r="7" spans="1:6" x14ac:dyDescent="0.2">
      <c r="A7" s="361" t="s">
        <v>147</v>
      </c>
      <c r="B7" s="196" t="s">
        <v>148</v>
      </c>
      <c r="C7" s="197">
        <f>【鑑】経費等内訳書!E24</f>
        <v>18821194</v>
      </c>
      <c r="D7" s="201">
        <f>C7+C8</f>
        <v>18833194</v>
      </c>
      <c r="E7" s="202">
        <f>【鑑】経費等内訳書!G24</f>
        <v>18833194</v>
      </c>
    </row>
    <row r="8" spans="1:6" x14ac:dyDescent="0.2">
      <c r="A8" s="362"/>
      <c r="B8" s="196" t="s">
        <v>149</v>
      </c>
      <c r="C8" s="197">
        <f>【鑑】経費等内訳書!E25</f>
        <v>12000</v>
      </c>
      <c r="D8" s="203"/>
      <c r="E8" s="204"/>
    </row>
    <row r="9" spans="1:6" x14ac:dyDescent="0.2">
      <c r="A9" s="340" t="s">
        <v>12</v>
      </c>
      <c r="B9" s="196" t="s">
        <v>301</v>
      </c>
      <c r="C9" s="197">
        <f>【鑑】経費等内訳書!E26</f>
        <v>1098000</v>
      </c>
      <c r="D9" s="207">
        <f>C9</f>
        <v>1098000</v>
      </c>
      <c r="E9" s="208">
        <f>【鑑】経費等内訳書!G26</f>
        <v>1098000</v>
      </c>
    </row>
    <row r="10" spans="1:6" x14ac:dyDescent="0.2">
      <c r="A10" s="358" t="s">
        <v>151</v>
      </c>
      <c r="B10" s="358"/>
      <c r="C10" s="197">
        <f>SUM(C4:C9)</f>
        <v>24015194</v>
      </c>
      <c r="D10" s="209">
        <f>SUM(D4:D9)</f>
        <v>24015194</v>
      </c>
      <c r="E10" s="197">
        <f>【鑑】経費等内訳書!G27</f>
        <v>24015194</v>
      </c>
    </row>
    <row r="11" spans="1:6" x14ac:dyDescent="0.2">
      <c r="A11" s="356" t="str">
        <f>CONCATENATE("間接経費/一般管理費（小計の",【鑑】経費等内訳書!C28,"％）")</f>
        <v>間接経費/一般管理費（小計の30％）</v>
      </c>
      <c r="B11" s="357"/>
      <c r="C11" s="357"/>
      <c r="D11" s="209">
        <f>【鑑】経費等内訳書!F28</f>
        <v>7204558</v>
      </c>
      <c r="E11" s="197">
        <f>【鑑】経費等内訳書!G28</f>
        <v>7204558</v>
      </c>
    </row>
    <row r="12" spans="1:6" x14ac:dyDescent="0.2">
      <c r="A12" s="338" t="s">
        <v>300</v>
      </c>
      <c r="B12" s="339"/>
      <c r="C12" s="341">
        <f>【鑑】経費等内訳書!E29</f>
        <v>3000000</v>
      </c>
      <c r="D12" s="209">
        <f>【鑑】経費等内訳書!F29</f>
        <v>3000000</v>
      </c>
      <c r="E12" s="197">
        <f>【鑑】経費等内訳書!G29</f>
        <v>3000000</v>
      </c>
    </row>
    <row r="13" spans="1:6" x14ac:dyDescent="0.2">
      <c r="A13" s="358" t="s">
        <v>152</v>
      </c>
      <c r="B13" s="358"/>
      <c r="C13" s="359"/>
      <c r="D13" s="209">
        <f>SUM(D10:D12)</f>
        <v>34219752</v>
      </c>
      <c r="E13" s="197">
        <f>SUM(E10:E12)</f>
        <v>34219752</v>
      </c>
    </row>
    <row r="14" spans="1:6" x14ac:dyDescent="0.2">
      <c r="F14" s="174"/>
    </row>
    <row r="15" spans="1:6" ht="16.2" x14ac:dyDescent="0.2">
      <c r="F15" s="175"/>
    </row>
    <row r="16" spans="1:6" x14ac:dyDescent="0.2">
      <c r="F16" s="174"/>
    </row>
  </sheetData>
  <sheetProtection algorithmName="SHA-512" hashValue="lThzmZdvM8Zs/yj7A7/jx6W5/znEHxEbplJ3KELm9oobHowV+RfbdXAtDwpy9vOsF/sbtlRW4jejoJtN8fFDGw==" saltValue="6DWgYb9Ui96dTRWPmoq2Bw==" spinCount="100000" sheet="1" objects="1" scenarios="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4"/>
  <sheetViews>
    <sheetView zoomScaleNormal="100" workbookViewId="0">
      <selection activeCell="AN12" sqref="AN12"/>
    </sheetView>
  </sheetViews>
  <sheetFormatPr defaultColWidth="9" defaultRowHeight="13.2" x14ac:dyDescent="0.2"/>
  <cols>
    <col min="1" max="1" width="5.44140625" style="25" customWidth="1"/>
    <col min="2" max="4" width="9" style="25"/>
    <col min="5" max="5" width="10.33203125" style="25" customWidth="1"/>
    <col min="6" max="6" width="20.109375" style="25" customWidth="1"/>
    <col min="7" max="7" width="15.109375" style="25" customWidth="1"/>
    <col min="8" max="8" width="13.109375" style="25" customWidth="1"/>
    <col min="9" max="10" width="15.88671875" style="25" customWidth="1"/>
    <col min="11" max="11" width="23" style="25" customWidth="1"/>
    <col min="12" max="14" width="42.88671875" style="25" customWidth="1"/>
    <col min="15" max="15" width="29.109375" style="25" customWidth="1"/>
    <col min="16" max="16" width="18.33203125" style="25" customWidth="1"/>
    <col min="17" max="17" width="22" style="25" customWidth="1"/>
    <col min="18" max="18" width="25.44140625" style="25" customWidth="1"/>
    <col min="19" max="20" width="20.88671875" style="25" customWidth="1"/>
    <col min="21" max="22" width="22.109375" style="25" customWidth="1"/>
    <col min="23" max="23" width="17" style="25" customWidth="1"/>
    <col min="24" max="24" width="15.88671875" style="25" customWidth="1"/>
    <col min="25" max="26" width="16.33203125" style="25" customWidth="1"/>
    <col min="27" max="29" width="17.109375" style="25" customWidth="1"/>
    <col min="30" max="31" width="15.44140625" style="25" customWidth="1"/>
    <col min="32" max="32" width="12.109375" style="25" customWidth="1"/>
    <col min="33" max="33" width="13.109375" style="25" customWidth="1"/>
    <col min="34" max="34" width="13" style="25" customWidth="1"/>
    <col min="35" max="36" width="12.109375" style="25" customWidth="1"/>
    <col min="37" max="37" width="9.44140625" style="25" customWidth="1"/>
    <col min="38" max="39" width="12.109375" style="25" customWidth="1"/>
    <col min="40" max="40" width="73.88671875" style="25" customWidth="1"/>
    <col min="41" max="41" width="15.44140625" style="25" customWidth="1"/>
    <col min="42" max="42" width="12.44140625" style="25" customWidth="1"/>
    <col min="43" max="43" width="36.44140625" style="25" customWidth="1"/>
    <col min="44" max="44" width="16.33203125" style="25" customWidth="1"/>
    <col min="45" max="45" width="17.109375" style="25" customWidth="1"/>
    <col min="46" max="46" width="17.44140625" style="25" customWidth="1"/>
    <col min="47" max="47" width="17.109375" style="25" customWidth="1"/>
    <col min="48" max="48" width="26.33203125" style="25" customWidth="1"/>
    <col min="49" max="49" width="14.109375" style="25" customWidth="1"/>
    <col min="50" max="50" width="33.6640625" style="25" customWidth="1"/>
    <col min="51" max="51" width="20.88671875" style="25" customWidth="1"/>
    <col min="52" max="52" width="21" style="25" customWidth="1"/>
    <col min="53" max="53" width="20.33203125" style="25" customWidth="1"/>
    <col min="54" max="54" width="16.109375" style="25" customWidth="1"/>
    <col min="55" max="55" width="23.109375" style="25" customWidth="1"/>
    <col min="56" max="56" width="28.33203125" style="25" customWidth="1"/>
    <col min="57" max="57" width="19.6640625" style="25" customWidth="1"/>
    <col min="58" max="58" width="17.109375" style="25" customWidth="1"/>
    <col min="59" max="59" width="16.33203125" style="25" customWidth="1"/>
    <col min="60" max="60" width="20.109375" style="25" customWidth="1"/>
    <col min="61" max="61" width="20.88671875" style="25" customWidth="1"/>
    <col min="62" max="62" width="21" style="25" customWidth="1"/>
    <col min="63" max="63" width="20.33203125" style="25" customWidth="1"/>
    <col min="64" max="64" width="16.109375" style="25" customWidth="1"/>
    <col min="65" max="65" width="23.109375" style="25" customWidth="1"/>
    <col min="66" max="66" width="28.33203125" style="25" customWidth="1"/>
    <col min="67" max="67" width="19.6640625" style="25" customWidth="1"/>
    <col min="68" max="68" width="17.109375" style="25" customWidth="1"/>
    <col min="69" max="69" width="16.33203125" style="25" customWidth="1"/>
    <col min="70" max="70" width="20.109375" style="25" customWidth="1"/>
    <col min="71" max="71" width="22.88671875" style="25" customWidth="1"/>
    <col min="72" max="72" width="3.88671875" style="25" customWidth="1"/>
    <col min="73" max="16384" width="9" style="25"/>
  </cols>
  <sheetData>
    <row r="1" spans="1:71" s="319" customFormat="1" ht="39" customHeight="1" thickTop="1" x14ac:dyDescent="0.2">
      <c r="A1" s="294" t="s">
        <v>41</v>
      </c>
      <c r="B1" s="290" t="s">
        <v>275</v>
      </c>
      <c r="C1" s="291" t="s">
        <v>276</v>
      </c>
      <c r="D1" s="291" t="s">
        <v>277</v>
      </c>
      <c r="E1" s="291" t="s">
        <v>277</v>
      </c>
      <c r="F1" s="295" t="s">
        <v>42</v>
      </c>
      <c r="G1" s="296" t="s">
        <v>43</v>
      </c>
      <c r="H1" s="297" t="s">
        <v>44</v>
      </c>
      <c r="I1" s="298" t="s">
        <v>45</v>
      </c>
      <c r="J1" s="299" t="s">
        <v>120</v>
      </c>
      <c r="K1" s="300" t="s">
        <v>98</v>
      </c>
      <c r="L1" s="301" t="s">
        <v>99</v>
      </c>
      <c r="M1" s="302" t="s">
        <v>46</v>
      </c>
      <c r="N1" s="303" t="s">
        <v>120</v>
      </c>
      <c r="O1" s="304" t="s">
        <v>100</v>
      </c>
      <c r="P1" s="304" t="s">
        <v>197</v>
      </c>
      <c r="Q1" s="301" t="s">
        <v>203</v>
      </c>
      <c r="R1" s="301" t="s">
        <v>202</v>
      </c>
      <c r="S1" s="301" t="s">
        <v>204</v>
      </c>
      <c r="T1" s="305" t="s">
        <v>121</v>
      </c>
      <c r="U1" s="305" t="s">
        <v>121</v>
      </c>
      <c r="V1" s="304" t="s">
        <v>154</v>
      </c>
      <c r="W1" s="301" t="s">
        <v>102</v>
      </c>
      <c r="X1" s="301" t="s">
        <v>185</v>
      </c>
      <c r="Y1" s="301" t="s">
        <v>186</v>
      </c>
      <c r="Z1" s="301" t="s">
        <v>101</v>
      </c>
      <c r="AA1" s="301" t="s">
        <v>201</v>
      </c>
      <c r="AB1" s="304" t="s">
        <v>205</v>
      </c>
      <c r="AC1" s="304" t="s">
        <v>206</v>
      </c>
      <c r="AD1" s="301" t="s">
        <v>103</v>
      </c>
      <c r="AE1" s="305" t="s">
        <v>121</v>
      </c>
      <c r="AF1" s="300" t="s">
        <v>47</v>
      </c>
      <c r="AG1" s="304" t="s">
        <v>48</v>
      </c>
      <c r="AH1" s="304" t="s">
        <v>49</v>
      </c>
      <c r="AI1" s="304" t="s">
        <v>50</v>
      </c>
      <c r="AJ1" s="304" t="s">
        <v>104</v>
      </c>
      <c r="AK1" s="301" t="s">
        <v>278</v>
      </c>
      <c r="AL1" s="301" t="s">
        <v>105</v>
      </c>
      <c r="AM1" s="301" t="s">
        <v>312</v>
      </c>
      <c r="AN1" s="301" t="s">
        <v>325</v>
      </c>
      <c r="AO1" s="305" t="s">
        <v>120</v>
      </c>
      <c r="AP1" s="306" t="s">
        <v>106</v>
      </c>
      <c r="AQ1" s="307" t="s">
        <v>107</v>
      </c>
      <c r="AR1" s="307" t="s">
        <v>131</v>
      </c>
      <c r="AS1" s="308" t="s">
        <v>108</v>
      </c>
      <c r="AT1" s="308" t="s">
        <v>51</v>
      </c>
      <c r="AU1" s="308" t="s">
        <v>52</v>
      </c>
      <c r="AV1" s="308" t="s">
        <v>109</v>
      </c>
      <c r="AW1" s="309" t="s">
        <v>53</v>
      </c>
      <c r="AX1" s="310" t="s">
        <v>54</v>
      </c>
      <c r="AY1" s="310" t="s">
        <v>132</v>
      </c>
      <c r="AZ1" s="311" t="s">
        <v>55</v>
      </c>
      <c r="BA1" s="311" t="s">
        <v>51</v>
      </c>
      <c r="BB1" s="311" t="s">
        <v>52</v>
      </c>
      <c r="BC1" s="311" t="s">
        <v>56</v>
      </c>
      <c r="BD1" s="312" t="s">
        <v>133</v>
      </c>
      <c r="BE1" s="313" t="s">
        <v>57</v>
      </c>
      <c r="BF1" s="313" t="s">
        <v>51</v>
      </c>
      <c r="BG1" s="313" t="s">
        <v>52</v>
      </c>
      <c r="BH1" s="313" t="s">
        <v>58</v>
      </c>
      <c r="BI1" s="314" t="s">
        <v>134</v>
      </c>
      <c r="BJ1" s="314" t="s">
        <v>126</v>
      </c>
      <c r="BK1" s="315" t="s">
        <v>51</v>
      </c>
      <c r="BL1" s="315" t="s">
        <v>127</v>
      </c>
      <c r="BM1" s="315" t="s">
        <v>128</v>
      </c>
      <c r="BN1" s="316" t="s">
        <v>135</v>
      </c>
      <c r="BO1" s="316" t="s">
        <v>129</v>
      </c>
      <c r="BP1" s="317" t="s">
        <v>51</v>
      </c>
      <c r="BQ1" s="317" t="s">
        <v>127</v>
      </c>
      <c r="BR1" s="316" t="s">
        <v>130</v>
      </c>
      <c r="BS1" s="318" t="s">
        <v>59</v>
      </c>
    </row>
    <row r="2" spans="1:71" s="172" customFormat="1" ht="17.25" customHeight="1" x14ac:dyDescent="0.2">
      <c r="A2" s="293">
        <v>1</v>
      </c>
      <c r="B2" s="290" t="s">
        <v>279</v>
      </c>
      <c r="C2" s="290" t="s">
        <v>279</v>
      </c>
      <c r="D2" s="290" t="s">
        <v>279</v>
      </c>
      <c r="E2" s="290" t="s">
        <v>279</v>
      </c>
      <c r="F2" s="154" t="str">
        <f>【鑑】経費等内訳書!F1</f>
        <v>AMED記入</v>
      </c>
      <c r="G2" s="155" t="s">
        <v>40</v>
      </c>
      <c r="H2" s="156" t="s">
        <v>40</v>
      </c>
      <c r="I2" s="157" t="s">
        <v>40</v>
      </c>
      <c r="J2" s="292"/>
      <c r="K2" s="158" t="str">
        <f>IF(【鑑】経費等内訳書!B3="","",【鑑】経費等内訳書!B3)</f>
        <v/>
      </c>
      <c r="L2" s="159" t="str">
        <f>IF(【鑑】経費等内訳書!B7="","",【鑑】経費等内訳書!B7)</f>
        <v/>
      </c>
      <c r="M2" s="158" t="str">
        <f>IF(【鑑】経費等内訳書!B8="","",【鑑】経費等内訳書!B8)</f>
        <v/>
      </c>
      <c r="N2" s="158"/>
      <c r="O2" s="159" t="str">
        <f>IF(【鑑】経費等内訳書!B9="","",【鑑】経費等内訳書!B9)</f>
        <v/>
      </c>
      <c r="P2" s="160" t="str">
        <f>IF(【鑑】経費等内訳書!B16="","",【鑑】経費等内訳書!B16)</f>
        <v/>
      </c>
      <c r="Q2" s="159" t="str">
        <f>IF(【鑑】経費等内訳書!B14="","",【鑑】経費等内訳書!B14)</f>
        <v/>
      </c>
      <c r="R2" s="159" t="str">
        <f>IF(【鑑】経費等内訳書!B13="","",【鑑】経費等内訳書!B13)</f>
        <v/>
      </c>
      <c r="S2" s="161" t="str">
        <f>IF(【鑑】経費等内訳書!B15="","",【鑑】経費等内訳書!B15)</f>
        <v/>
      </c>
      <c r="T2" s="162"/>
      <c r="U2" s="162"/>
      <c r="V2" s="226" t="str">
        <f>IF(【鑑】経費等内訳書!B10="","",【鑑】経費等内訳書!B10)</f>
        <v/>
      </c>
      <c r="W2" s="227" t="str">
        <f>IF(【鑑】経費等内訳書!B11="","",【鑑】経費等内訳書!B11)</f>
        <v/>
      </c>
      <c r="X2" s="227" t="str">
        <f>IF(【鑑】経費等内訳書!B12="","",【鑑】経費等内訳書!B12)</f>
        <v/>
      </c>
      <c r="Y2" s="227" t="str">
        <f>IF(【鑑】経費等内訳書!E12="","",【鑑】経費等内訳書!E12)</f>
        <v/>
      </c>
      <c r="Z2" s="227" t="str">
        <f>IF(【鑑】経費等内訳書!E11="","",【鑑】経費等内訳書!E11)</f>
        <v/>
      </c>
      <c r="AA2" s="162" t="str">
        <f>IF(【鑑】経費等内訳書!B4="","",【鑑】経費等内訳書!B4)</f>
        <v/>
      </c>
      <c r="AB2" s="163" t="str">
        <f>IF(【鑑】経費等内訳書!B5="","",【鑑】経費等内訳書!B5)</f>
        <v/>
      </c>
      <c r="AC2" s="163" t="str">
        <f>IF(【鑑】経費等内訳書!B6="","",【鑑】経費等内訳書!B6)</f>
        <v/>
      </c>
      <c r="AD2" s="162">
        <f>SUM(AF2:AI2,AL2,AM2)</f>
        <v>34219752</v>
      </c>
      <c r="AE2" s="162"/>
      <c r="AF2" s="164">
        <f>IF(【鑑】経費等内訳書!G21="","",【鑑】経費等内訳書!G21)</f>
        <v>3674000</v>
      </c>
      <c r="AG2" s="164">
        <f>IF(【鑑】経費等内訳書!G23="","",【鑑】経費等内訳書!G23)</f>
        <v>410000</v>
      </c>
      <c r="AH2" s="164">
        <f>IF(【鑑】経費等内訳書!G24="","",【鑑】経費等内訳書!G24)</f>
        <v>18833194</v>
      </c>
      <c r="AI2" s="164">
        <f>IF(【鑑】経費等内訳書!G26="","",【鑑】経費等内訳書!G26)</f>
        <v>1098000</v>
      </c>
      <c r="AJ2" s="164">
        <f>IF(【鑑】経費等内訳書!G27="","",【鑑】経費等内訳書!G27)</f>
        <v>24015194</v>
      </c>
      <c r="AK2" s="164">
        <f>IF(【鑑】経費等内訳書!C28="","",【鑑】経費等内訳書!C28)</f>
        <v>30</v>
      </c>
      <c r="AL2" s="162">
        <f>IF(【鑑】経費等内訳書!G28="","",【鑑】経費等内訳書!G28)</f>
        <v>7204558</v>
      </c>
      <c r="AM2" s="162">
        <f>IF(【鑑】経費等内訳書!G29="","",【鑑】経費等内訳書!G29)</f>
        <v>3000000</v>
      </c>
      <c r="AN2" s="162" t="str">
        <f>IF(【鑑】経費等内訳書!B17="","",【鑑】経費等内訳書!B17)</f>
        <v/>
      </c>
      <c r="AO2" s="162"/>
      <c r="AP2" s="165" t="str">
        <f>IF(【鑑】経費等内訳書!E34="","",【鑑】経費等内訳書!E34)</f>
        <v/>
      </c>
      <c r="AQ2" s="166" t="str">
        <f>IF(【鑑】経費等内訳書!F34="","",【鑑】経費等内訳書!F34)</f>
        <v/>
      </c>
      <c r="AR2" s="167" t="str">
        <f>IF(【鑑】経費等内訳書!B34="","",【鑑】経費等内訳書!B34)</f>
        <v/>
      </c>
      <c r="AS2" s="167" t="str">
        <f>IF(【鑑】経費等内訳書!A34="","",【鑑】経費等内訳書!A34)</f>
        <v/>
      </c>
      <c r="AT2" s="167" t="str">
        <f>IF(【鑑】経費等内訳書!A36="","",【鑑】経費等内訳書!A36)</f>
        <v/>
      </c>
      <c r="AU2" s="167" t="str">
        <f>IF(【鑑】経費等内訳書!B36="","",【鑑】経費等内訳書!B36)</f>
        <v/>
      </c>
      <c r="AV2" s="161" t="str">
        <f>IF(【鑑】経費等内訳書!E36="","",【鑑】経費等内訳書!E36)</f>
        <v/>
      </c>
      <c r="AW2" s="166" t="str">
        <f>IF(【鑑】経費等内訳書!E40="","",【鑑】経費等内訳書!E40)</f>
        <v/>
      </c>
      <c r="AX2" s="166" t="str">
        <f>IF(【鑑】経費等内訳書!F40="","",【鑑】経費等内訳書!F40)</f>
        <v/>
      </c>
      <c r="AY2" s="167" t="str">
        <f>IF(【鑑】経費等内訳書!B40="","",【鑑】経費等内訳書!B40)</f>
        <v/>
      </c>
      <c r="AZ2" s="167" t="str">
        <f>IF(【鑑】経費等内訳書!A40="","",【鑑】経費等内訳書!A40)</f>
        <v/>
      </c>
      <c r="BA2" s="167" t="str">
        <f>IF(【鑑】経費等内訳書!A42="","",【鑑】経費等内訳書!A42)</f>
        <v/>
      </c>
      <c r="BB2" s="161" t="str">
        <f>IF(【鑑】経費等内訳書!B42="","",【鑑】経費等内訳書!B42)</f>
        <v/>
      </c>
      <c r="BC2" s="159" t="str">
        <f>IF(【鑑】経費等内訳書!E42="","",【鑑】経費等内訳書!E42)</f>
        <v/>
      </c>
      <c r="BD2" s="167" t="str">
        <f>IF(【鑑】経費等内訳書!B46="","",【鑑】経費等内訳書!B46)</f>
        <v/>
      </c>
      <c r="BE2" s="167" t="str">
        <f>IF(【鑑】経費等内訳書!A46="","",【鑑】経費等内訳書!A46)</f>
        <v/>
      </c>
      <c r="BF2" s="167" t="str">
        <f>IF(【鑑】経費等内訳書!A48="","",【鑑】経費等内訳書!A48)</f>
        <v/>
      </c>
      <c r="BG2" s="167" t="str">
        <f>IF(【鑑】経費等内訳書!B48="","",【鑑】経費等内訳書!B48)</f>
        <v/>
      </c>
      <c r="BH2" s="159" t="str">
        <f>IF(【鑑】経費等内訳書!E48="","",【鑑】経費等内訳書!E48)</f>
        <v/>
      </c>
      <c r="BI2" s="167" t="str">
        <f>IF(【鑑】経費等内訳書!B52="","",【鑑】経費等内訳書!B52)</f>
        <v/>
      </c>
      <c r="BJ2" s="167" t="str">
        <f>IF(【鑑】経費等内訳書!A52="","",【鑑】経費等内訳書!A52)</f>
        <v/>
      </c>
      <c r="BK2" s="168" t="str">
        <f>IF(【鑑】経費等内訳書!A54="","",【鑑】経費等内訳書!A54)</f>
        <v/>
      </c>
      <c r="BL2" s="169" t="str">
        <f>IF(【鑑】経費等内訳書!B54="","",【鑑】経費等内訳書!B54)</f>
        <v/>
      </c>
      <c r="BM2" s="159" t="str">
        <f>IF(【鑑】経費等内訳書!E54="","",【鑑】経費等内訳書!E54)</f>
        <v/>
      </c>
      <c r="BN2" s="170" t="str">
        <f>IF(【鑑】経費等内訳書!B58="","",【鑑】経費等内訳書!B58)</f>
        <v/>
      </c>
      <c r="BO2" s="170" t="str">
        <f>IF(【鑑】経費等内訳書!A58="","",【鑑】経費等内訳書!A58)</f>
        <v/>
      </c>
      <c r="BP2" s="289" t="str">
        <f>IF(【鑑】経費等内訳書!A60="","",【鑑】経費等内訳書!A60)</f>
        <v/>
      </c>
      <c r="BQ2" s="289" t="str">
        <f>IF(【鑑】経費等内訳書!B60="","",【鑑】経費等内訳書!B60)</f>
        <v/>
      </c>
      <c r="BR2" s="166" t="str">
        <f>IF(【鑑】経費等内訳書!E60="","",【鑑】経費等内訳書!E60)</f>
        <v/>
      </c>
      <c r="BS2" s="171"/>
    </row>
    <row r="3" spans="1:71" ht="17.25" customHeight="1" x14ac:dyDescent="0.2">
      <c r="T3" s="218"/>
      <c r="U3" s="218"/>
      <c r="AD3" s="219"/>
      <c r="AE3" s="219"/>
      <c r="AO3" s="219"/>
    </row>
    <row r="4" spans="1:71" x14ac:dyDescent="0.2">
      <c r="AD4" s="217"/>
    </row>
  </sheetData>
  <sheetProtection algorithmName="SHA-512" hashValue="f6dFj/GCDrjzFWXQAPlYqwkM5v9GF9b9CHDDyjjYACtPfFu5luwubGPcvflFH2hphOfjgadm5YmYYX9IkVYFCg==" saltValue="pP9tGZbZQZ0JWpHR0qCWVQ=="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Normal="85" zoomScaleSheetLayoutView="100" workbookViewId="0"/>
  </sheetViews>
  <sheetFormatPr defaultColWidth="9.33203125" defaultRowHeight="18" customHeight="1" x14ac:dyDescent="0.2"/>
  <cols>
    <col min="1" max="1" width="30.6640625" style="234" customWidth="1"/>
    <col min="2" max="2" width="17.109375" style="234" customWidth="1"/>
    <col min="3" max="3" width="6.33203125" style="234" customWidth="1"/>
    <col min="4" max="4" width="3.109375" style="234" customWidth="1"/>
    <col min="5" max="5" width="25.6640625" style="234" customWidth="1"/>
    <col min="6" max="6" width="26.6640625" style="234" customWidth="1"/>
    <col min="7" max="7" width="14.44140625" style="234" customWidth="1"/>
    <col min="8" max="16384" width="9.33203125" style="234"/>
  </cols>
  <sheetData>
    <row r="1" spans="1:7" ht="18" customHeight="1" x14ac:dyDescent="0.2">
      <c r="A1" s="233" t="s">
        <v>199</v>
      </c>
      <c r="B1" s="224"/>
      <c r="E1" s="235" t="s">
        <v>86</v>
      </c>
      <c r="F1" s="352" t="s">
        <v>87</v>
      </c>
      <c r="G1" s="236"/>
    </row>
    <row r="2" spans="1:7" ht="18" customHeight="1" x14ac:dyDescent="0.2">
      <c r="A2" s="234" t="s">
        <v>326</v>
      </c>
    </row>
    <row r="3" spans="1:7" ht="18" customHeight="1" x14ac:dyDescent="0.2">
      <c r="A3" s="235" t="s">
        <v>192</v>
      </c>
      <c r="B3" s="401"/>
      <c r="C3" s="401"/>
      <c r="D3" s="401"/>
      <c r="E3" s="401"/>
      <c r="F3" s="237"/>
      <c r="G3" s="238"/>
    </row>
    <row r="4" spans="1:7" ht="18" customHeight="1" x14ac:dyDescent="0.2">
      <c r="A4" s="235" t="s">
        <v>317</v>
      </c>
      <c r="B4" s="403"/>
      <c r="C4" s="404"/>
      <c r="D4" s="404"/>
      <c r="E4" s="404"/>
      <c r="F4" s="237"/>
      <c r="G4" s="238"/>
    </row>
    <row r="5" spans="1:7" ht="18" customHeight="1" x14ac:dyDescent="0.2">
      <c r="A5" s="235" t="s">
        <v>318</v>
      </c>
      <c r="B5" s="376"/>
      <c r="C5" s="376"/>
      <c r="D5" s="376"/>
      <c r="E5" s="376"/>
      <c r="F5" s="376"/>
      <c r="G5" s="239"/>
    </row>
    <row r="6" spans="1:7" ht="18" customHeight="1" x14ac:dyDescent="0.2">
      <c r="A6" s="235" t="s">
        <v>319</v>
      </c>
      <c r="B6" s="376"/>
      <c r="C6" s="376"/>
      <c r="D6" s="376"/>
      <c r="E6" s="376"/>
      <c r="F6" s="376"/>
      <c r="G6" s="239"/>
    </row>
    <row r="7" spans="1:7" ht="18" customHeight="1" x14ac:dyDescent="0.2">
      <c r="A7" s="235" t="s">
        <v>110</v>
      </c>
      <c r="B7" s="376"/>
      <c r="C7" s="376"/>
      <c r="D7" s="376"/>
      <c r="E7" s="376"/>
      <c r="F7" s="376"/>
      <c r="G7" s="239"/>
    </row>
    <row r="8" spans="1:7" ht="18" customHeight="1" x14ac:dyDescent="0.2">
      <c r="A8" s="235" t="s">
        <v>88</v>
      </c>
      <c r="B8" s="376"/>
      <c r="C8" s="376"/>
      <c r="D8" s="376"/>
      <c r="E8" s="376"/>
      <c r="F8" s="376"/>
      <c r="G8" s="239"/>
    </row>
    <row r="9" spans="1:7" ht="18" customHeight="1" x14ac:dyDescent="0.2">
      <c r="A9" s="235" t="s">
        <v>111</v>
      </c>
      <c r="B9" s="376"/>
      <c r="C9" s="376"/>
      <c r="D9" s="376"/>
      <c r="E9" s="376"/>
      <c r="F9" s="376"/>
      <c r="G9" s="239"/>
    </row>
    <row r="10" spans="1:7" ht="18" customHeight="1" x14ac:dyDescent="0.2">
      <c r="A10" s="235" t="s">
        <v>155</v>
      </c>
      <c r="B10" s="224"/>
      <c r="C10" s="240"/>
      <c r="D10" s="241"/>
      <c r="E10" s="241"/>
      <c r="F10" s="242"/>
      <c r="G10" s="239"/>
    </row>
    <row r="11" spans="1:7" ht="18" customHeight="1" x14ac:dyDescent="0.2">
      <c r="A11" s="235" t="s">
        <v>112</v>
      </c>
      <c r="B11" s="402"/>
      <c r="C11" s="402"/>
      <c r="D11" s="243" t="s">
        <v>89</v>
      </c>
      <c r="E11" s="223"/>
      <c r="F11" s="244"/>
      <c r="G11" s="244"/>
    </row>
    <row r="12" spans="1:7" ht="18" customHeight="1" x14ac:dyDescent="0.2">
      <c r="A12" s="235" t="s">
        <v>113</v>
      </c>
      <c r="B12" s="402"/>
      <c r="C12" s="402"/>
      <c r="D12" s="243" t="s">
        <v>89</v>
      </c>
      <c r="E12" s="223"/>
      <c r="F12" s="244"/>
      <c r="G12" s="244"/>
    </row>
    <row r="13" spans="1:7" ht="18" customHeight="1" x14ac:dyDescent="0.2">
      <c r="A13" s="245" t="s">
        <v>320</v>
      </c>
      <c r="B13" s="374"/>
      <c r="C13" s="374"/>
      <c r="D13" s="374"/>
      <c r="E13" s="374"/>
      <c r="F13" s="374"/>
      <c r="G13" s="246"/>
    </row>
    <row r="14" spans="1:7" ht="18" customHeight="1" thickBot="1" x14ac:dyDescent="0.25">
      <c r="A14" s="245" t="s">
        <v>321</v>
      </c>
      <c r="B14" s="400"/>
      <c r="C14" s="400"/>
      <c r="D14" s="400"/>
      <c r="E14" s="400"/>
      <c r="F14" s="400"/>
      <c r="G14" s="247"/>
    </row>
    <row r="15" spans="1:7" ht="18" customHeight="1" thickTop="1" x14ac:dyDescent="0.2">
      <c r="A15" s="245" t="s">
        <v>322</v>
      </c>
      <c r="B15" s="374"/>
      <c r="C15" s="374"/>
      <c r="D15" s="374"/>
      <c r="E15" s="248"/>
      <c r="F15" s="248"/>
      <c r="G15" s="246"/>
    </row>
    <row r="16" spans="1:7" ht="18" customHeight="1" x14ac:dyDescent="0.2">
      <c r="A16" s="233" t="s">
        <v>194</v>
      </c>
      <c r="B16" s="399"/>
      <c r="C16" s="399"/>
      <c r="D16" s="399"/>
      <c r="E16" s="249"/>
      <c r="F16" s="249"/>
      <c r="G16" s="246"/>
    </row>
    <row r="17" spans="1:8" ht="96.75" customHeight="1" x14ac:dyDescent="0.2">
      <c r="A17" s="250" t="s">
        <v>323</v>
      </c>
      <c r="B17" s="382"/>
      <c r="C17" s="382"/>
      <c r="D17" s="382"/>
      <c r="E17" s="382"/>
      <c r="F17" s="382"/>
      <c r="G17" s="251"/>
    </row>
    <row r="18" spans="1:8" ht="18" customHeight="1" x14ac:dyDescent="0.2">
      <c r="A18" s="234" t="s">
        <v>90</v>
      </c>
      <c r="B18" s="383" t="s">
        <v>324</v>
      </c>
      <c r="C18" s="383"/>
      <c r="D18" s="383"/>
      <c r="E18" s="383"/>
      <c r="F18" s="383"/>
      <c r="G18" s="252"/>
    </row>
    <row r="19" spans="1:8" ht="18" customHeight="1" thickBot="1" x14ac:dyDescent="0.25">
      <c r="B19" s="253" t="s">
        <v>187</v>
      </c>
      <c r="C19" s="287">
        <v>1</v>
      </c>
      <c r="D19" s="234" t="s">
        <v>188</v>
      </c>
      <c r="E19" s="288">
        <v>1</v>
      </c>
      <c r="F19" s="235"/>
      <c r="G19" s="252" t="s">
        <v>139</v>
      </c>
    </row>
    <row r="20" spans="1:8" s="259" customFormat="1" ht="45.75" customHeight="1" thickBot="1" x14ac:dyDescent="0.25">
      <c r="A20" s="254" t="s">
        <v>115</v>
      </c>
      <c r="B20" s="386" t="s">
        <v>117</v>
      </c>
      <c r="C20" s="387"/>
      <c r="D20" s="388"/>
      <c r="E20" s="255" t="s">
        <v>118</v>
      </c>
      <c r="F20" s="256" t="s">
        <v>189</v>
      </c>
      <c r="G20" s="257" t="s">
        <v>190</v>
      </c>
      <c r="H20" s="258"/>
    </row>
    <row r="21" spans="1:8" ht="18" customHeight="1" x14ac:dyDescent="0.2">
      <c r="A21" s="260" t="s">
        <v>24</v>
      </c>
      <c r="B21" s="389" t="s">
        <v>91</v>
      </c>
      <c r="C21" s="390"/>
      <c r="D21" s="391"/>
      <c r="E21" s="261">
        <f>設備備品費!G30</f>
        <v>1500000</v>
      </c>
      <c r="F21" s="262">
        <f>SUM(E21:E22)</f>
        <v>3674000</v>
      </c>
      <c r="G21" s="262">
        <f>ROUNDDOWN(SUM(F21:F22)*C19/E19,0)</f>
        <v>3674000</v>
      </c>
    </row>
    <row r="22" spans="1:8" ht="18" customHeight="1" x14ac:dyDescent="0.2">
      <c r="A22" s="263"/>
      <c r="B22" s="392" t="s">
        <v>8</v>
      </c>
      <c r="C22" s="393"/>
      <c r="D22" s="394"/>
      <c r="E22" s="264">
        <f>消耗品費!F40</f>
        <v>2174000</v>
      </c>
      <c r="F22" s="265"/>
      <c r="G22" s="265"/>
    </row>
    <row r="23" spans="1:8" ht="18" customHeight="1" x14ac:dyDescent="0.2">
      <c r="A23" s="266" t="s">
        <v>26</v>
      </c>
      <c r="B23" s="392" t="s">
        <v>13</v>
      </c>
      <c r="C23" s="393"/>
      <c r="D23" s="394"/>
      <c r="E23" s="264">
        <f>旅費!L22</f>
        <v>410000</v>
      </c>
      <c r="F23" s="267">
        <f>E23</f>
        <v>410000</v>
      </c>
      <c r="G23" s="267">
        <f>ROUNDDOWN(F23*C19/E19,0)</f>
        <v>410000</v>
      </c>
    </row>
    <row r="24" spans="1:8" ht="18" customHeight="1" x14ac:dyDescent="0.2">
      <c r="A24" s="268" t="s">
        <v>25</v>
      </c>
      <c r="B24" s="392" t="s">
        <v>9</v>
      </c>
      <c r="C24" s="393"/>
      <c r="D24" s="394"/>
      <c r="E24" s="269">
        <f>'人件費（実績単価）'!I22+'人件費（健保等級）'!I26</f>
        <v>18821194</v>
      </c>
      <c r="F24" s="270">
        <f>SUM(E24:E25)</f>
        <v>18833194</v>
      </c>
      <c r="G24" s="270">
        <f>ROUNDDOWN(SUM(F24:F25)*C19/E19,0)</f>
        <v>18833194</v>
      </c>
    </row>
    <row r="25" spans="1:8" ht="18" customHeight="1" x14ac:dyDescent="0.2">
      <c r="A25" s="263"/>
      <c r="B25" s="392" t="s">
        <v>10</v>
      </c>
      <c r="C25" s="393"/>
      <c r="D25" s="394"/>
      <c r="E25" s="269">
        <f>謝金!E29</f>
        <v>12000</v>
      </c>
      <c r="F25" s="265"/>
      <c r="G25" s="265"/>
    </row>
    <row r="26" spans="1:8" ht="18" customHeight="1" x14ac:dyDescent="0.2">
      <c r="A26" s="268" t="s">
        <v>12</v>
      </c>
      <c r="B26" s="392" t="s">
        <v>12</v>
      </c>
      <c r="C26" s="393"/>
      <c r="D26" s="394"/>
      <c r="E26" s="264">
        <f>その他!F26</f>
        <v>1098000</v>
      </c>
      <c r="F26" s="270">
        <f>E26</f>
        <v>1098000</v>
      </c>
      <c r="G26" s="270">
        <f>ROUNDDOWN(F26*C19/E19,0)</f>
        <v>1098000</v>
      </c>
    </row>
    <row r="27" spans="1:8" ht="18" customHeight="1" x14ac:dyDescent="0.2">
      <c r="A27" s="395" t="s">
        <v>116</v>
      </c>
      <c r="B27" s="396"/>
      <c r="C27" s="396"/>
      <c r="D27" s="397"/>
      <c r="E27" s="271">
        <f>SUM(E21:E26)</f>
        <v>24015194</v>
      </c>
      <c r="F27" s="267">
        <f>E27</f>
        <v>24015194</v>
      </c>
      <c r="G27" s="267">
        <f>G21+G23+G24+G26</f>
        <v>24015194</v>
      </c>
    </row>
    <row r="28" spans="1:8" ht="18" customHeight="1" thickBot="1" x14ac:dyDescent="0.25">
      <c r="A28" s="324" t="s">
        <v>114</v>
      </c>
      <c r="B28" s="325" t="s">
        <v>137</v>
      </c>
      <c r="C28" s="326">
        <v>30</v>
      </c>
      <c r="D28" s="327" t="s">
        <v>37</v>
      </c>
      <c r="E28" s="328"/>
      <c r="F28" s="329">
        <f>ROUNDDOWN(F27*C28/100,0)</f>
        <v>7204558</v>
      </c>
      <c r="G28" s="329">
        <f>ROUNDDOWN(G27*C28/100,0)</f>
        <v>7204558</v>
      </c>
    </row>
    <row r="29" spans="1:8" ht="18" customHeight="1" thickBot="1" x14ac:dyDescent="0.25">
      <c r="A29" s="332" t="s">
        <v>294</v>
      </c>
      <c r="B29" s="333"/>
      <c r="C29" s="334"/>
      <c r="D29" s="335"/>
      <c r="E29" s="336">
        <f>委託費!F25</f>
        <v>3000000</v>
      </c>
      <c r="F29" s="337">
        <f>E29</f>
        <v>3000000</v>
      </c>
      <c r="G29" s="331">
        <f>ROUNDDOWN(F29*C19/E19,0)</f>
        <v>3000000</v>
      </c>
    </row>
    <row r="30" spans="1:8" ht="18" customHeight="1" thickTop="1" thickBot="1" x14ac:dyDescent="0.25">
      <c r="A30" s="380" t="s">
        <v>3</v>
      </c>
      <c r="B30" s="381"/>
      <c r="C30" s="272"/>
      <c r="D30" s="272"/>
      <c r="E30" s="273"/>
      <c r="F30" s="330">
        <f>F27+F28+F29</f>
        <v>34219752</v>
      </c>
      <c r="G30" s="274">
        <f>G27+G28+G29</f>
        <v>34219752</v>
      </c>
    </row>
    <row r="31" spans="1:8" ht="18" customHeight="1" x14ac:dyDescent="0.2">
      <c r="A31" s="275"/>
      <c r="B31" s="275"/>
      <c r="C31" s="275"/>
      <c r="D31" s="275"/>
      <c r="E31" s="276" t="s">
        <v>200</v>
      </c>
      <c r="F31" s="277">
        <f>F28/F27</f>
        <v>0.29999999167193903</v>
      </c>
      <c r="G31" s="225"/>
    </row>
    <row r="32" spans="1:8" ht="18" customHeight="1" x14ac:dyDescent="0.2">
      <c r="A32" s="278" t="s">
        <v>193</v>
      </c>
      <c r="B32" s="275"/>
      <c r="C32" s="275"/>
      <c r="D32" s="275"/>
      <c r="E32" s="279"/>
      <c r="F32" s="279"/>
      <c r="G32" s="238"/>
    </row>
    <row r="33" spans="1:7" ht="18" customHeight="1" x14ac:dyDescent="0.2">
      <c r="A33" s="280" t="s">
        <v>27</v>
      </c>
      <c r="B33" s="364" t="s">
        <v>60</v>
      </c>
      <c r="C33" s="365"/>
      <c r="D33" s="366"/>
      <c r="E33" s="281" t="s">
        <v>62</v>
      </c>
      <c r="F33" s="281" t="s">
        <v>61</v>
      </c>
      <c r="G33" s="282"/>
    </row>
    <row r="34" spans="1:7" ht="18" customHeight="1" x14ac:dyDescent="0.2">
      <c r="A34" s="57"/>
      <c r="B34" s="369"/>
      <c r="C34" s="370"/>
      <c r="D34" s="371"/>
      <c r="E34" s="58"/>
      <c r="F34" s="377"/>
      <c r="G34" s="251"/>
    </row>
    <row r="35" spans="1:7" ht="18" customHeight="1" x14ac:dyDescent="0.2">
      <c r="A35" s="283" t="s">
        <v>63</v>
      </c>
      <c r="B35" s="372" t="s">
        <v>64</v>
      </c>
      <c r="C35" s="372"/>
      <c r="D35" s="372"/>
      <c r="E35" s="283" t="s">
        <v>196</v>
      </c>
      <c r="F35" s="378"/>
      <c r="G35" s="251"/>
    </row>
    <row r="36" spans="1:7" ht="18" customHeight="1" x14ac:dyDescent="0.2">
      <c r="A36" s="229"/>
      <c r="B36" s="373"/>
      <c r="C36" s="374"/>
      <c r="D36" s="375"/>
      <c r="E36" s="59"/>
      <c r="F36" s="379"/>
      <c r="G36" s="251"/>
    </row>
    <row r="37" spans="1:7" ht="18" customHeight="1" x14ac:dyDescent="0.2">
      <c r="A37" s="275"/>
      <c r="B37" s="275"/>
      <c r="C37" s="275"/>
      <c r="D37" s="275"/>
      <c r="E37" s="279"/>
      <c r="F37" s="279"/>
      <c r="G37" s="238"/>
    </row>
    <row r="38" spans="1:7" ht="18" customHeight="1" x14ac:dyDescent="0.2">
      <c r="A38" s="278" t="s">
        <v>183</v>
      </c>
      <c r="B38" s="275"/>
      <c r="C38" s="275"/>
      <c r="D38" s="275"/>
      <c r="E38" s="279"/>
      <c r="F38" s="279"/>
      <c r="G38" s="238"/>
    </row>
    <row r="39" spans="1:7" ht="18" customHeight="1" x14ac:dyDescent="0.2">
      <c r="A39" s="280" t="s">
        <v>27</v>
      </c>
      <c r="B39" s="364" t="s">
        <v>60</v>
      </c>
      <c r="C39" s="365"/>
      <c r="D39" s="366"/>
      <c r="E39" s="281" t="s">
        <v>62</v>
      </c>
      <c r="F39" s="281" t="s">
        <v>61</v>
      </c>
      <c r="G39" s="282"/>
    </row>
    <row r="40" spans="1:7" ht="18" customHeight="1" x14ac:dyDescent="0.2">
      <c r="A40" s="57"/>
      <c r="B40" s="369"/>
      <c r="C40" s="370"/>
      <c r="D40" s="371"/>
      <c r="E40" s="58"/>
      <c r="F40" s="377"/>
      <c r="G40" s="251"/>
    </row>
    <row r="41" spans="1:7" ht="18" customHeight="1" x14ac:dyDescent="0.2">
      <c r="A41" s="283" t="s">
        <v>63</v>
      </c>
      <c r="B41" s="372" t="s">
        <v>64</v>
      </c>
      <c r="C41" s="372"/>
      <c r="D41" s="372"/>
      <c r="E41" s="283" t="s">
        <v>195</v>
      </c>
      <c r="F41" s="378"/>
      <c r="G41" s="251"/>
    </row>
    <row r="42" spans="1:7" ht="18" customHeight="1" x14ac:dyDescent="0.2">
      <c r="A42" s="229"/>
      <c r="B42" s="373"/>
      <c r="C42" s="374"/>
      <c r="D42" s="375"/>
      <c r="E42" s="59"/>
      <c r="F42" s="379"/>
      <c r="G42" s="251"/>
    </row>
    <row r="43" spans="1:7" ht="18" customHeight="1" x14ac:dyDescent="0.2">
      <c r="A43" s="275"/>
      <c r="B43" s="275"/>
      <c r="C43" s="275"/>
      <c r="D43" s="275"/>
      <c r="E43" s="279"/>
      <c r="F43" s="279"/>
      <c r="G43" s="238"/>
    </row>
    <row r="44" spans="1:7" ht="18" customHeight="1" x14ac:dyDescent="0.2">
      <c r="A44" s="278" t="s">
        <v>295</v>
      </c>
      <c r="B44" s="275"/>
      <c r="C44" s="275"/>
      <c r="D44" s="275"/>
      <c r="E44" s="279"/>
      <c r="F44" s="279"/>
      <c r="G44" s="238"/>
    </row>
    <row r="45" spans="1:7" ht="18" customHeight="1" x14ac:dyDescent="0.2">
      <c r="A45" s="280" t="s">
        <v>27</v>
      </c>
      <c r="B45" s="364" t="s">
        <v>60</v>
      </c>
      <c r="C45" s="365"/>
      <c r="D45" s="366"/>
      <c r="E45" s="284"/>
      <c r="F45" s="282"/>
      <c r="G45" s="282"/>
    </row>
    <row r="46" spans="1:7" ht="18" customHeight="1" x14ac:dyDescent="0.2">
      <c r="A46" s="57"/>
      <c r="B46" s="369"/>
      <c r="C46" s="370"/>
      <c r="D46" s="371"/>
      <c r="E46" s="285"/>
      <c r="F46" s="367"/>
      <c r="G46" s="251"/>
    </row>
    <row r="47" spans="1:7" ht="18" customHeight="1" x14ac:dyDescent="0.2">
      <c r="A47" s="283" t="s">
        <v>63</v>
      </c>
      <c r="B47" s="372" t="s">
        <v>64</v>
      </c>
      <c r="C47" s="372"/>
      <c r="D47" s="372"/>
      <c r="E47" s="283" t="s">
        <v>195</v>
      </c>
      <c r="F47" s="368"/>
      <c r="G47" s="251"/>
    </row>
    <row r="48" spans="1:7" ht="18" customHeight="1" x14ac:dyDescent="0.2">
      <c r="A48" s="229"/>
      <c r="B48" s="373"/>
      <c r="C48" s="374"/>
      <c r="D48" s="375"/>
      <c r="E48" s="59"/>
      <c r="F48" s="368"/>
      <c r="G48" s="251"/>
    </row>
    <row r="49" spans="1:7" ht="18" customHeight="1" x14ac:dyDescent="0.2">
      <c r="A49" s="275"/>
      <c r="B49" s="275"/>
      <c r="C49" s="275"/>
      <c r="D49" s="275"/>
      <c r="E49" s="279"/>
      <c r="F49" s="279"/>
      <c r="G49" s="238"/>
    </row>
    <row r="50" spans="1:7" ht="18" customHeight="1" x14ac:dyDescent="0.2">
      <c r="A50" s="278" t="s">
        <v>296</v>
      </c>
      <c r="B50" s="275"/>
      <c r="C50" s="275"/>
      <c r="D50" s="275"/>
      <c r="E50" s="279"/>
      <c r="F50" s="279"/>
      <c r="G50" s="238"/>
    </row>
    <row r="51" spans="1:7" ht="18" customHeight="1" x14ac:dyDescent="0.2">
      <c r="A51" s="280" t="s">
        <v>27</v>
      </c>
      <c r="B51" s="364" t="s">
        <v>60</v>
      </c>
      <c r="C51" s="365"/>
      <c r="D51" s="366"/>
      <c r="E51" s="353" t="s">
        <v>299</v>
      </c>
      <c r="F51" s="286"/>
      <c r="G51" s="282"/>
    </row>
    <row r="52" spans="1:7" ht="18" customHeight="1" x14ac:dyDescent="0.2">
      <c r="A52" s="57"/>
      <c r="B52" s="369"/>
      <c r="C52" s="370"/>
      <c r="D52" s="371"/>
      <c r="E52" s="285"/>
      <c r="F52" s="367"/>
      <c r="G52" s="251"/>
    </row>
    <row r="53" spans="1:7" ht="18" customHeight="1" x14ac:dyDescent="0.2">
      <c r="A53" s="283" t="s">
        <v>63</v>
      </c>
      <c r="B53" s="372" t="s">
        <v>64</v>
      </c>
      <c r="C53" s="372"/>
      <c r="D53" s="372"/>
      <c r="E53" s="283" t="s">
        <v>195</v>
      </c>
      <c r="F53" s="368"/>
      <c r="G53" s="251"/>
    </row>
    <row r="54" spans="1:7" ht="18" customHeight="1" x14ac:dyDescent="0.2">
      <c r="A54" s="229"/>
      <c r="B54" s="373"/>
      <c r="C54" s="374"/>
      <c r="D54" s="375"/>
      <c r="E54" s="59"/>
      <c r="F54" s="368"/>
      <c r="G54" s="251"/>
    </row>
    <row r="55" spans="1:7" ht="18" customHeight="1" x14ac:dyDescent="0.2">
      <c r="A55" s="275"/>
      <c r="B55" s="275"/>
      <c r="C55" s="275"/>
      <c r="D55" s="275"/>
      <c r="E55" s="279"/>
      <c r="F55" s="279"/>
      <c r="G55" s="238"/>
    </row>
    <row r="56" spans="1:7" ht="18" customHeight="1" x14ac:dyDescent="0.2">
      <c r="A56" s="278" t="s">
        <v>297</v>
      </c>
      <c r="B56" s="275"/>
      <c r="C56" s="275"/>
      <c r="D56" s="275"/>
      <c r="E56" s="279"/>
      <c r="F56" s="279"/>
      <c r="G56" s="238"/>
    </row>
    <row r="57" spans="1:7" ht="18" customHeight="1" x14ac:dyDescent="0.2">
      <c r="A57" s="280" t="s">
        <v>27</v>
      </c>
      <c r="B57" s="364" t="s">
        <v>60</v>
      </c>
      <c r="C57" s="365"/>
      <c r="D57" s="366"/>
      <c r="E57" s="354" t="s">
        <v>298</v>
      </c>
      <c r="F57" s="286"/>
      <c r="G57" s="282"/>
    </row>
    <row r="58" spans="1:7" ht="18" customHeight="1" x14ac:dyDescent="0.2">
      <c r="A58" s="57"/>
      <c r="B58" s="369"/>
      <c r="C58" s="370"/>
      <c r="D58" s="371"/>
      <c r="E58" s="285"/>
      <c r="F58" s="367"/>
      <c r="G58" s="251"/>
    </row>
    <row r="59" spans="1:7" ht="18" customHeight="1" x14ac:dyDescent="0.2">
      <c r="A59" s="283" t="s">
        <v>63</v>
      </c>
      <c r="B59" s="372" t="s">
        <v>64</v>
      </c>
      <c r="C59" s="372"/>
      <c r="D59" s="372"/>
      <c r="E59" s="283" t="s">
        <v>195</v>
      </c>
      <c r="F59" s="368"/>
      <c r="G59" s="251"/>
    </row>
    <row r="60" spans="1:7" ht="18" customHeight="1" x14ac:dyDescent="0.2">
      <c r="A60" s="229"/>
      <c r="B60" s="373"/>
      <c r="C60" s="374"/>
      <c r="D60" s="375"/>
      <c r="E60" s="59"/>
      <c r="F60" s="368"/>
      <c r="G60" s="251"/>
    </row>
    <row r="61" spans="1:7" ht="18" customHeight="1" x14ac:dyDescent="0.2">
      <c r="A61" s="275"/>
      <c r="B61" s="275"/>
      <c r="C61" s="275"/>
      <c r="D61" s="275"/>
      <c r="E61" s="279"/>
      <c r="F61" s="279"/>
      <c r="G61" s="238"/>
    </row>
    <row r="62" spans="1:7" ht="18" customHeight="1" x14ac:dyDescent="0.2">
      <c r="A62" s="398"/>
      <c r="B62" s="398"/>
      <c r="C62" s="398"/>
      <c r="D62" s="398"/>
      <c r="E62" s="398"/>
      <c r="F62" s="279"/>
      <c r="G62" s="279"/>
    </row>
    <row r="63" spans="1:7" ht="18" customHeight="1" x14ac:dyDescent="0.2">
      <c r="A63" s="384"/>
      <c r="B63" s="385"/>
      <c r="C63" s="385"/>
      <c r="D63" s="385"/>
      <c r="E63" s="385"/>
    </row>
  </sheetData>
  <sheetProtection algorithmName="SHA-512" hashValue="s8taLm3F9BlMC/HSCiL4uk4GJewE5yfxbB8MTLde0g5fLdd103GH3GlYPkxa2isKgWLnNdEL7THKeSDNAUOgwQ==" saltValue="XSoW3bdkGRQcJ0AF5RHONg==" spinCount="100000" sheet="1" formatCells="0" formatColumns="0" formatRows="0"/>
  <protectedRanges>
    <protectedRange sqref="C28:C29" name="範囲2"/>
    <protectedRange sqref="C19:E19" name="範囲1"/>
  </protectedRanges>
  <mergeCells count="51">
    <mergeCell ref="B5:F5"/>
    <mergeCell ref="B6:F6"/>
    <mergeCell ref="B16:D16"/>
    <mergeCell ref="B14:F14"/>
    <mergeCell ref="B3:E3"/>
    <mergeCell ref="B8:F8"/>
    <mergeCell ref="B11:C11"/>
    <mergeCell ref="B12:C12"/>
    <mergeCell ref="B13:F13"/>
    <mergeCell ref="B4:E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18:F18"/>
    <mergeCell ref="B51:D51"/>
    <mergeCell ref="F52:F54"/>
    <mergeCell ref="B57:D57"/>
    <mergeCell ref="F58:F60"/>
    <mergeCell ref="B58:D58"/>
    <mergeCell ref="B59:D59"/>
    <mergeCell ref="B60:D60"/>
    <mergeCell ref="B52:D52"/>
    <mergeCell ref="B53:D53"/>
    <mergeCell ref="B54:D54"/>
  </mergeCells>
  <phoneticPr fontId="23"/>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zoomScaleNormal="100" zoomScaleSheetLayoutView="100" workbookViewId="0">
      <selection activeCell="A3" sqref="A3:A4"/>
    </sheetView>
  </sheetViews>
  <sheetFormatPr defaultColWidth="9" defaultRowHeight="14.4" x14ac:dyDescent="0.2"/>
  <cols>
    <col min="1" max="1" width="25.6640625" style="1" customWidth="1"/>
    <col min="2" max="2" width="40.44140625" style="1" customWidth="1"/>
    <col min="3" max="3" width="14.88671875" style="4" customWidth="1"/>
    <col min="4" max="4" width="16.109375" style="23" customWidth="1"/>
    <col min="5" max="5" width="5.88671875" style="1" customWidth="1"/>
    <col min="6" max="6" width="5" style="23" customWidth="1"/>
    <col min="7" max="7" width="17.88671875" style="2" customWidth="1"/>
    <col min="8" max="8" width="9" style="9"/>
    <col min="9" max="10" width="14.8867187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409" t="s">
        <v>4</v>
      </c>
      <c r="B3" s="411" t="s">
        <v>18</v>
      </c>
      <c r="C3" s="413" t="s">
        <v>19</v>
      </c>
      <c r="D3" s="416" t="s">
        <v>66</v>
      </c>
      <c r="E3" s="416"/>
      <c r="F3" s="416"/>
      <c r="G3" s="407" t="s">
        <v>180</v>
      </c>
    </row>
    <row r="4" spans="1:8" s="23" customFormat="1" ht="15.75" customHeight="1" x14ac:dyDescent="0.2">
      <c r="A4" s="410"/>
      <c r="B4" s="412"/>
      <c r="C4" s="414"/>
      <c r="D4" s="33" t="s">
        <v>179</v>
      </c>
      <c r="E4" s="415" t="s">
        <v>65</v>
      </c>
      <c r="F4" s="415"/>
      <c r="G4" s="408"/>
    </row>
    <row r="5" spans="1:8" s="11" customFormat="1" ht="17.25" customHeight="1" x14ac:dyDescent="0.2">
      <c r="A5" s="60" t="s">
        <v>31</v>
      </c>
      <c r="B5" s="61" t="s">
        <v>32</v>
      </c>
      <c r="C5" s="62" t="s">
        <v>80</v>
      </c>
      <c r="D5" s="63">
        <v>1500000</v>
      </c>
      <c r="E5" s="64">
        <v>1</v>
      </c>
      <c r="F5" s="65" t="s">
        <v>79</v>
      </c>
      <c r="G5" s="48">
        <f>ROUNDDOWN(D5*E5,0)</f>
        <v>1500000</v>
      </c>
      <c r="H5" s="20" t="s">
        <v>29</v>
      </c>
    </row>
    <row r="6" spans="1:8" s="9" customFormat="1" ht="17.25" customHeight="1" x14ac:dyDescent="0.2">
      <c r="A6" s="60"/>
      <c r="B6" s="61"/>
      <c r="C6" s="62"/>
      <c r="D6" s="66"/>
      <c r="E6" s="64"/>
      <c r="F6" s="65"/>
      <c r="G6" s="48">
        <f t="shared" ref="G6:G29" si="0">ROUNDDOWN(D6*E6,0)</f>
        <v>0</v>
      </c>
    </row>
    <row r="7" spans="1:8" s="9" customFormat="1" ht="17.25" customHeight="1" x14ac:dyDescent="0.2">
      <c r="A7" s="67"/>
      <c r="B7" s="68"/>
      <c r="C7" s="62"/>
      <c r="D7" s="69"/>
      <c r="E7" s="70"/>
      <c r="F7" s="71"/>
      <c r="G7" s="48">
        <f t="shared" si="0"/>
        <v>0</v>
      </c>
    </row>
    <row r="8" spans="1:8" s="32" customFormat="1" ht="17.25" customHeight="1" x14ac:dyDescent="0.2">
      <c r="A8" s="67"/>
      <c r="B8" s="68"/>
      <c r="C8" s="62"/>
      <c r="D8" s="69"/>
      <c r="E8" s="70"/>
      <c r="F8" s="71"/>
      <c r="G8" s="48">
        <f t="shared" si="0"/>
        <v>0</v>
      </c>
    </row>
    <row r="9" spans="1:8" s="32" customFormat="1" ht="17.25" customHeight="1" x14ac:dyDescent="0.2">
      <c r="A9" s="67"/>
      <c r="B9" s="68"/>
      <c r="C9" s="62"/>
      <c r="D9" s="69"/>
      <c r="E9" s="70"/>
      <c r="F9" s="71"/>
      <c r="G9" s="48">
        <f t="shared" si="0"/>
        <v>0</v>
      </c>
    </row>
    <row r="10" spans="1:8" s="32" customFormat="1" ht="17.25" customHeight="1" x14ac:dyDescent="0.2">
      <c r="A10" s="67"/>
      <c r="B10" s="68"/>
      <c r="C10" s="62"/>
      <c r="D10" s="69"/>
      <c r="E10" s="70"/>
      <c r="F10" s="71"/>
      <c r="G10" s="48">
        <f t="shared" si="0"/>
        <v>0</v>
      </c>
    </row>
    <row r="11" spans="1:8" s="32" customFormat="1" ht="17.25" customHeight="1" x14ac:dyDescent="0.2">
      <c r="A11" s="67"/>
      <c r="B11" s="68"/>
      <c r="C11" s="62"/>
      <c r="D11" s="69"/>
      <c r="E11" s="70"/>
      <c r="F11" s="71"/>
      <c r="G11" s="48">
        <f t="shared" si="0"/>
        <v>0</v>
      </c>
    </row>
    <row r="12" spans="1:8" s="32" customFormat="1" ht="17.25" customHeight="1" x14ac:dyDescent="0.2">
      <c r="A12" s="67"/>
      <c r="B12" s="68"/>
      <c r="C12" s="62"/>
      <c r="D12" s="69"/>
      <c r="E12" s="70"/>
      <c r="F12" s="71"/>
      <c r="G12" s="48">
        <f t="shared" si="0"/>
        <v>0</v>
      </c>
    </row>
    <row r="13" spans="1:8" s="32" customFormat="1" ht="17.25" customHeight="1" x14ac:dyDescent="0.2">
      <c r="A13" s="67"/>
      <c r="B13" s="68"/>
      <c r="C13" s="62"/>
      <c r="D13" s="69"/>
      <c r="E13" s="70"/>
      <c r="F13" s="71"/>
      <c r="G13" s="48">
        <f t="shared" si="0"/>
        <v>0</v>
      </c>
    </row>
    <row r="14" spans="1:8" s="32" customFormat="1" ht="17.25" customHeight="1" x14ac:dyDescent="0.2">
      <c r="A14" s="67"/>
      <c r="B14" s="68"/>
      <c r="C14" s="62"/>
      <c r="D14" s="69"/>
      <c r="E14" s="70"/>
      <c r="F14" s="71"/>
      <c r="G14" s="48">
        <f t="shared" si="0"/>
        <v>0</v>
      </c>
    </row>
    <row r="15" spans="1:8" s="32" customFormat="1" ht="17.25" customHeight="1" x14ac:dyDescent="0.2">
      <c r="A15" s="67"/>
      <c r="B15" s="68"/>
      <c r="C15" s="62"/>
      <c r="D15" s="69"/>
      <c r="E15" s="70"/>
      <c r="F15" s="71"/>
      <c r="G15" s="48">
        <f t="shared" si="0"/>
        <v>0</v>
      </c>
    </row>
    <row r="16" spans="1:8" s="32" customFormat="1" ht="17.25" customHeight="1" x14ac:dyDescent="0.2">
      <c r="A16" s="67"/>
      <c r="B16" s="68"/>
      <c r="C16" s="62"/>
      <c r="D16" s="69"/>
      <c r="E16" s="70"/>
      <c r="F16" s="71"/>
      <c r="G16" s="48">
        <f t="shared" si="0"/>
        <v>0</v>
      </c>
    </row>
    <row r="17" spans="1:10" s="32" customFormat="1" ht="17.25" customHeight="1" x14ac:dyDescent="0.2">
      <c r="A17" s="67"/>
      <c r="B17" s="68"/>
      <c r="C17" s="62"/>
      <c r="D17" s="69"/>
      <c r="E17" s="70"/>
      <c r="F17" s="71"/>
      <c r="G17" s="48">
        <f t="shared" si="0"/>
        <v>0</v>
      </c>
    </row>
    <row r="18" spans="1:10" s="32" customFormat="1" ht="17.25" customHeight="1" x14ac:dyDescent="0.2">
      <c r="A18" s="67"/>
      <c r="B18" s="68"/>
      <c r="C18" s="62"/>
      <c r="D18" s="69"/>
      <c r="E18" s="70"/>
      <c r="F18" s="71"/>
      <c r="G18" s="48">
        <f t="shared" si="0"/>
        <v>0</v>
      </c>
    </row>
    <row r="19" spans="1:10" s="32" customFormat="1" ht="17.25" customHeight="1" x14ac:dyDescent="0.2">
      <c r="A19" s="67"/>
      <c r="B19" s="68"/>
      <c r="C19" s="62"/>
      <c r="D19" s="69"/>
      <c r="E19" s="70"/>
      <c r="F19" s="71"/>
      <c r="G19" s="48">
        <f t="shared" si="0"/>
        <v>0</v>
      </c>
    </row>
    <row r="20" spans="1:10" s="32" customFormat="1" ht="17.25" customHeight="1" x14ac:dyDescent="0.2">
      <c r="A20" s="67"/>
      <c r="B20" s="68"/>
      <c r="C20" s="62"/>
      <c r="D20" s="69"/>
      <c r="E20" s="70"/>
      <c r="F20" s="71"/>
      <c r="G20" s="48">
        <f t="shared" si="0"/>
        <v>0</v>
      </c>
    </row>
    <row r="21" spans="1:10" s="32" customFormat="1" ht="17.25" customHeight="1" x14ac:dyDescent="0.2">
      <c r="A21" s="67"/>
      <c r="B21" s="68"/>
      <c r="C21" s="62"/>
      <c r="D21" s="69"/>
      <c r="E21" s="70"/>
      <c r="F21" s="71"/>
      <c r="G21" s="48">
        <f t="shared" si="0"/>
        <v>0</v>
      </c>
    </row>
    <row r="22" spans="1:10" s="32" customFormat="1" ht="17.25" customHeight="1" x14ac:dyDescent="0.2">
      <c r="A22" s="67"/>
      <c r="B22" s="68"/>
      <c r="C22" s="62"/>
      <c r="D22" s="69"/>
      <c r="E22" s="70"/>
      <c r="F22" s="71"/>
      <c r="G22" s="48">
        <f t="shared" si="0"/>
        <v>0</v>
      </c>
    </row>
    <row r="23" spans="1:10" s="32" customFormat="1" ht="17.25" customHeight="1" x14ac:dyDescent="0.2">
      <c r="A23" s="67"/>
      <c r="B23" s="68"/>
      <c r="C23" s="62"/>
      <c r="D23" s="69"/>
      <c r="E23" s="70"/>
      <c r="F23" s="71"/>
      <c r="G23" s="48">
        <f t="shared" si="0"/>
        <v>0</v>
      </c>
    </row>
    <row r="24" spans="1:10" s="32" customFormat="1" ht="17.25" customHeight="1" x14ac:dyDescent="0.2">
      <c r="A24" s="67"/>
      <c r="B24" s="68"/>
      <c r="C24" s="62"/>
      <c r="D24" s="69"/>
      <c r="E24" s="70"/>
      <c r="F24" s="71"/>
      <c r="G24" s="48">
        <f t="shared" si="0"/>
        <v>0</v>
      </c>
    </row>
    <row r="25" spans="1:10" s="9" customFormat="1" ht="17.25" customHeight="1" x14ac:dyDescent="0.2">
      <c r="A25" s="67"/>
      <c r="B25" s="68"/>
      <c r="C25" s="62"/>
      <c r="D25" s="69"/>
      <c r="E25" s="70"/>
      <c r="F25" s="71"/>
      <c r="G25" s="48">
        <f t="shared" si="0"/>
        <v>0</v>
      </c>
    </row>
    <row r="26" spans="1:10" s="9" customFormat="1" ht="17.25" customHeight="1" x14ac:dyDescent="0.2">
      <c r="A26" s="67"/>
      <c r="B26" s="68"/>
      <c r="C26" s="62"/>
      <c r="D26" s="69"/>
      <c r="E26" s="70"/>
      <c r="F26" s="71"/>
      <c r="G26" s="48">
        <f t="shared" si="0"/>
        <v>0</v>
      </c>
      <c r="I26" s="26"/>
      <c r="J26" s="26"/>
    </row>
    <row r="27" spans="1:10" s="9" customFormat="1" ht="17.25" customHeight="1" x14ac:dyDescent="0.2">
      <c r="A27" s="67"/>
      <c r="B27" s="72"/>
      <c r="C27" s="62"/>
      <c r="D27" s="69"/>
      <c r="E27" s="70"/>
      <c r="F27" s="71"/>
      <c r="G27" s="48">
        <f t="shared" si="0"/>
        <v>0</v>
      </c>
      <c r="I27" s="26"/>
      <c r="J27" s="26"/>
    </row>
    <row r="28" spans="1:10" s="9" customFormat="1" ht="17.25" customHeight="1" x14ac:dyDescent="0.2">
      <c r="A28" s="73"/>
      <c r="B28" s="74"/>
      <c r="C28" s="62"/>
      <c r="D28" s="69"/>
      <c r="E28" s="70"/>
      <c r="F28" s="71"/>
      <c r="G28" s="48">
        <f t="shared" si="0"/>
        <v>0</v>
      </c>
      <c r="I28" s="26"/>
      <c r="J28" s="26"/>
    </row>
    <row r="29" spans="1:10" s="9" customFormat="1" ht="17.25" customHeight="1" thickBot="1" x14ac:dyDescent="0.25">
      <c r="A29" s="73"/>
      <c r="B29" s="74"/>
      <c r="C29" s="62"/>
      <c r="D29" s="75"/>
      <c r="E29" s="76"/>
      <c r="F29" s="71"/>
      <c r="G29" s="48">
        <f t="shared" si="0"/>
        <v>0</v>
      </c>
    </row>
    <row r="30" spans="1:10" ht="17.25" customHeight="1" thickBot="1" x14ac:dyDescent="0.25">
      <c r="A30" s="405" t="s">
        <v>0</v>
      </c>
      <c r="B30" s="406"/>
      <c r="C30" s="406"/>
      <c r="D30" s="406"/>
      <c r="E30" s="406"/>
      <c r="F30" s="406"/>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algorithmName="SHA-512" hashValue="2T+XnQFEVVqRIp+srkmKmb+kfkHb8fmc4/gMkePv0+bJUot3HaGtmlc4ZurbkcNR/PVPTmyW+sh71B+Yq0w4Yw==" saltValue="sR1c97Sy0wSYBQ/T/nDtzw==" spinCount="100000" sheet="1" formatCells="0" formatColumns="0" formatRows="0"/>
  <mergeCells count="7">
    <mergeCell ref="A30:F30"/>
    <mergeCell ref="G3:G4"/>
    <mergeCell ref="A3:A4"/>
    <mergeCell ref="B3:B4"/>
    <mergeCell ref="C3:C4"/>
    <mergeCell ref="E4:F4"/>
    <mergeCell ref="D3:F3"/>
  </mergeCells>
  <phoneticPr fontId="23"/>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workbookViewId="0"/>
  </sheetViews>
  <sheetFormatPr defaultColWidth="9" defaultRowHeight="19.5" customHeight="1" x14ac:dyDescent="0.2"/>
  <cols>
    <col min="1" max="1" width="33.109375" style="53" customWidth="1"/>
    <col min="2" max="2" width="40.88671875" style="53" customWidth="1"/>
    <col min="3" max="3" width="14.6640625" style="23" customWidth="1"/>
    <col min="4" max="4" width="7.88671875" style="1" customWidth="1"/>
    <col min="5" max="5" width="6.88671875" style="40" customWidth="1"/>
    <col min="6" max="6" width="17.44140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22" t="s">
        <v>4</v>
      </c>
      <c r="B3" s="420" t="s">
        <v>18</v>
      </c>
      <c r="C3" s="424" t="s">
        <v>66</v>
      </c>
      <c r="D3" s="425"/>
      <c r="E3" s="426"/>
      <c r="F3" s="407" t="s">
        <v>180</v>
      </c>
    </row>
    <row r="4" spans="1:7" s="23" customFormat="1" ht="13.5" customHeight="1" thickBot="1" x14ac:dyDescent="0.25">
      <c r="A4" s="423"/>
      <c r="B4" s="421"/>
      <c r="C4" s="28" t="s">
        <v>179</v>
      </c>
      <c r="D4" s="29" t="s">
        <v>65</v>
      </c>
      <c r="E4" s="52" t="s">
        <v>92</v>
      </c>
      <c r="F4" s="419"/>
      <c r="G4" s="10"/>
    </row>
    <row r="5" spans="1:7" s="10" customFormat="1" ht="17.25" customHeight="1" x14ac:dyDescent="0.2">
      <c r="A5" s="77" t="s">
        <v>281</v>
      </c>
      <c r="B5" s="78" t="s">
        <v>32</v>
      </c>
      <c r="C5" s="79">
        <v>25000</v>
      </c>
      <c r="D5" s="80">
        <v>5</v>
      </c>
      <c r="E5" s="81" t="s">
        <v>93</v>
      </c>
      <c r="F5" s="50">
        <f>ROUNDDOWN(C5*D5,0)</f>
        <v>125000</v>
      </c>
      <c r="G5" s="20" t="s">
        <v>29</v>
      </c>
    </row>
    <row r="6" spans="1:7" ht="17.25" customHeight="1" x14ac:dyDescent="0.2">
      <c r="A6" s="77" t="s">
        <v>282</v>
      </c>
      <c r="B6" s="78" t="s">
        <v>283</v>
      </c>
      <c r="C6" s="79">
        <v>25000</v>
      </c>
      <c r="D6" s="80">
        <v>5</v>
      </c>
      <c r="E6" s="81" t="s">
        <v>93</v>
      </c>
      <c r="F6" s="50">
        <f t="shared" ref="F6:F39" si="0">ROUNDDOWN(C6*D6,0)</f>
        <v>125000</v>
      </c>
    </row>
    <row r="7" spans="1:7" s="32" customFormat="1" ht="17.25" customHeight="1" x14ac:dyDescent="0.2">
      <c r="A7" s="77" t="s">
        <v>284</v>
      </c>
      <c r="B7" s="78" t="s">
        <v>81</v>
      </c>
      <c r="C7" s="79">
        <v>60000</v>
      </c>
      <c r="D7" s="80">
        <v>1</v>
      </c>
      <c r="E7" s="81" t="s">
        <v>94</v>
      </c>
      <c r="F7" s="50">
        <f t="shared" si="0"/>
        <v>60000</v>
      </c>
      <c r="G7" s="10"/>
    </row>
    <row r="8" spans="1:7" s="32" customFormat="1" ht="17.25" customHeight="1" x14ac:dyDescent="0.2">
      <c r="A8" s="77" t="s">
        <v>285</v>
      </c>
      <c r="B8" s="78" t="s">
        <v>286</v>
      </c>
      <c r="C8" s="79">
        <v>70000</v>
      </c>
      <c r="D8" s="80">
        <v>1</v>
      </c>
      <c r="E8" s="81" t="s">
        <v>94</v>
      </c>
      <c r="F8" s="50">
        <f t="shared" si="0"/>
        <v>70000</v>
      </c>
      <c r="G8" s="10"/>
    </row>
    <row r="9" spans="1:7" s="32" customFormat="1" ht="17.25" customHeight="1" x14ac:dyDescent="0.2">
      <c r="A9" s="77" t="s">
        <v>287</v>
      </c>
      <c r="B9" s="78" t="s">
        <v>81</v>
      </c>
      <c r="C9" s="79">
        <v>80000</v>
      </c>
      <c r="D9" s="80">
        <v>1</v>
      </c>
      <c r="E9" s="81" t="s">
        <v>94</v>
      </c>
      <c r="F9" s="50">
        <f t="shared" si="0"/>
        <v>80000</v>
      </c>
      <c r="G9" s="10"/>
    </row>
    <row r="10" spans="1:7" s="40" customFormat="1" ht="17.25" customHeight="1" x14ac:dyDescent="0.2">
      <c r="A10" s="82" t="s">
        <v>311</v>
      </c>
      <c r="B10" s="83" t="s">
        <v>303</v>
      </c>
      <c r="C10" s="79">
        <v>14000</v>
      </c>
      <c r="D10" s="80">
        <v>1</v>
      </c>
      <c r="E10" s="81" t="s">
        <v>77</v>
      </c>
      <c r="F10" s="50">
        <f t="shared" si="0"/>
        <v>14000</v>
      </c>
      <c r="G10" s="10"/>
    </row>
    <row r="11" spans="1:7" s="40" customFormat="1" ht="17.25" customHeight="1" x14ac:dyDescent="0.2">
      <c r="A11" s="77" t="s">
        <v>83</v>
      </c>
      <c r="B11" s="78" t="s">
        <v>85</v>
      </c>
      <c r="C11" s="79">
        <v>5000</v>
      </c>
      <c r="D11" s="80">
        <v>100</v>
      </c>
      <c r="E11" s="81" t="s">
        <v>96</v>
      </c>
      <c r="F11" s="50">
        <f t="shared" si="0"/>
        <v>500000</v>
      </c>
      <c r="G11" s="10"/>
    </row>
    <row r="12" spans="1:7" s="40" customFormat="1" ht="17.25" customHeight="1" x14ac:dyDescent="0.2">
      <c r="A12" s="77" t="s">
        <v>288</v>
      </c>
      <c r="B12" s="78" t="s">
        <v>97</v>
      </c>
      <c r="C12" s="79">
        <v>150000</v>
      </c>
      <c r="D12" s="80">
        <v>1</v>
      </c>
      <c r="E12" s="81" t="s">
        <v>94</v>
      </c>
      <c r="F12" s="50">
        <f t="shared" si="0"/>
        <v>150000</v>
      </c>
      <c r="G12" s="10"/>
    </row>
    <row r="13" spans="1:7" s="40" customFormat="1" ht="17.25" customHeight="1" x14ac:dyDescent="0.2">
      <c r="A13" s="77" t="s">
        <v>289</v>
      </c>
      <c r="B13" s="78" t="s">
        <v>290</v>
      </c>
      <c r="C13" s="79">
        <v>150000</v>
      </c>
      <c r="D13" s="80">
        <v>1</v>
      </c>
      <c r="E13" s="81" t="s">
        <v>94</v>
      </c>
      <c r="F13" s="50">
        <f t="shared" si="0"/>
        <v>150000</v>
      </c>
      <c r="G13" s="10"/>
    </row>
    <row r="14" spans="1:7" s="40" customFormat="1" ht="17.25" customHeight="1" x14ac:dyDescent="0.2">
      <c r="A14" s="77" t="s">
        <v>289</v>
      </c>
      <c r="B14" s="78" t="s">
        <v>291</v>
      </c>
      <c r="C14" s="79">
        <v>150000</v>
      </c>
      <c r="D14" s="80">
        <v>1</v>
      </c>
      <c r="E14" s="81" t="s">
        <v>94</v>
      </c>
      <c r="F14" s="50">
        <f t="shared" si="0"/>
        <v>150000</v>
      </c>
      <c r="G14" s="10"/>
    </row>
    <row r="15" spans="1:7" s="40" customFormat="1" ht="17.25" customHeight="1" x14ac:dyDescent="0.2">
      <c r="A15" s="77" t="s">
        <v>309</v>
      </c>
      <c r="B15" s="78" t="s">
        <v>310</v>
      </c>
      <c r="C15" s="79">
        <v>750000</v>
      </c>
      <c r="D15" s="80">
        <v>1</v>
      </c>
      <c r="E15" s="81" t="s">
        <v>77</v>
      </c>
      <c r="F15" s="50">
        <f t="shared" si="0"/>
        <v>750000</v>
      </c>
      <c r="G15" s="10"/>
    </row>
    <row r="16" spans="1:7" s="40" customFormat="1" ht="17.25" customHeight="1" x14ac:dyDescent="0.2">
      <c r="A16" s="77"/>
      <c r="B16" s="78"/>
      <c r="C16" s="79"/>
      <c r="D16" s="80"/>
      <c r="E16" s="81"/>
      <c r="F16" s="50">
        <f t="shared" si="0"/>
        <v>0</v>
      </c>
      <c r="G16" s="10"/>
    </row>
    <row r="17" spans="1:7" s="40" customFormat="1" ht="17.25" customHeight="1" x14ac:dyDescent="0.2">
      <c r="A17" s="77"/>
      <c r="B17" s="78"/>
      <c r="C17" s="79"/>
      <c r="D17" s="80"/>
      <c r="E17" s="81"/>
      <c r="F17" s="50">
        <f t="shared" si="0"/>
        <v>0</v>
      </c>
      <c r="G17" s="10"/>
    </row>
    <row r="18" spans="1:7" s="40" customFormat="1" ht="17.25" customHeight="1" x14ac:dyDescent="0.2">
      <c r="A18" s="77"/>
      <c r="B18" s="78"/>
      <c r="C18" s="79"/>
      <c r="D18" s="80"/>
      <c r="E18" s="81"/>
      <c r="F18" s="50">
        <f t="shared" si="0"/>
        <v>0</v>
      </c>
      <c r="G18" s="10"/>
    </row>
    <row r="19" spans="1:7" s="40" customFormat="1" ht="17.25" customHeight="1" x14ac:dyDescent="0.2">
      <c r="A19" s="77"/>
      <c r="B19" s="78"/>
      <c r="C19" s="79"/>
      <c r="D19" s="80"/>
      <c r="E19" s="81"/>
      <c r="F19" s="50">
        <f t="shared" si="0"/>
        <v>0</v>
      </c>
      <c r="G19" s="10"/>
    </row>
    <row r="20" spans="1:7" s="32" customFormat="1" ht="17.25" customHeight="1" x14ac:dyDescent="0.2">
      <c r="A20" s="84"/>
      <c r="B20" s="85"/>
      <c r="C20" s="86"/>
      <c r="D20" s="87"/>
      <c r="E20" s="81"/>
      <c r="F20" s="50">
        <f t="shared" si="0"/>
        <v>0</v>
      </c>
      <c r="G20" s="10"/>
    </row>
    <row r="21" spans="1:7" s="32" customFormat="1" ht="17.25" customHeight="1" x14ac:dyDescent="0.2">
      <c r="A21" s="84"/>
      <c r="B21" s="85"/>
      <c r="C21" s="86"/>
      <c r="D21" s="87"/>
      <c r="E21" s="81"/>
      <c r="F21" s="50">
        <f t="shared" si="0"/>
        <v>0</v>
      </c>
      <c r="G21" s="10"/>
    </row>
    <row r="22" spans="1:7" s="32" customFormat="1" ht="17.25" customHeight="1" x14ac:dyDescent="0.2">
      <c r="A22" s="84"/>
      <c r="B22" s="85"/>
      <c r="C22" s="86"/>
      <c r="D22" s="87"/>
      <c r="E22" s="81"/>
      <c r="F22" s="50">
        <f t="shared" si="0"/>
        <v>0</v>
      </c>
      <c r="G22" s="10"/>
    </row>
    <row r="23" spans="1:7" s="32" customFormat="1" ht="17.25" customHeight="1" x14ac:dyDescent="0.2">
      <c r="A23" s="84"/>
      <c r="B23" s="85"/>
      <c r="C23" s="86"/>
      <c r="D23" s="87"/>
      <c r="E23" s="81"/>
      <c r="F23" s="50">
        <f t="shared" si="0"/>
        <v>0</v>
      </c>
      <c r="G23" s="10"/>
    </row>
    <row r="24" spans="1:7" s="32" customFormat="1" ht="17.25" customHeight="1" x14ac:dyDescent="0.2">
      <c r="A24" s="84"/>
      <c r="B24" s="85"/>
      <c r="C24" s="86"/>
      <c r="D24" s="87"/>
      <c r="E24" s="81"/>
      <c r="F24" s="50">
        <f t="shared" si="0"/>
        <v>0</v>
      </c>
      <c r="G24" s="10"/>
    </row>
    <row r="25" spans="1:7" s="32" customFormat="1" ht="17.25" customHeight="1" x14ac:dyDescent="0.2">
      <c r="A25" s="84"/>
      <c r="B25" s="85"/>
      <c r="C25" s="86"/>
      <c r="D25" s="87"/>
      <c r="E25" s="81"/>
      <c r="F25" s="50">
        <f t="shared" si="0"/>
        <v>0</v>
      </c>
      <c r="G25" s="10"/>
    </row>
    <row r="26" spans="1:7" s="32" customFormat="1" ht="17.25" customHeight="1" x14ac:dyDescent="0.2">
      <c r="A26" s="84"/>
      <c r="B26" s="85"/>
      <c r="C26" s="86"/>
      <c r="D26" s="87"/>
      <c r="E26" s="81"/>
      <c r="F26" s="50">
        <f t="shared" si="0"/>
        <v>0</v>
      </c>
      <c r="G26" s="10"/>
    </row>
    <row r="27" spans="1:7" s="32" customFormat="1" ht="17.25" customHeight="1" x14ac:dyDescent="0.2">
      <c r="A27" s="84"/>
      <c r="B27" s="85"/>
      <c r="C27" s="86"/>
      <c r="D27" s="87"/>
      <c r="E27" s="81"/>
      <c r="F27" s="50">
        <f t="shared" si="0"/>
        <v>0</v>
      </c>
      <c r="G27" s="10"/>
    </row>
    <row r="28" spans="1:7" s="32" customFormat="1" ht="17.25" customHeight="1" x14ac:dyDescent="0.2">
      <c r="A28" s="84"/>
      <c r="B28" s="85"/>
      <c r="C28" s="86"/>
      <c r="D28" s="87"/>
      <c r="E28" s="81"/>
      <c r="F28" s="50">
        <f t="shared" si="0"/>
        <v>0</v>
      </c>
      <c r="G28" s="10"/>
    </row>
    <row r="29" spans="1:7" s="32" customFormat="1" ht="17.25" customHeight="1" x14ac:dyDescent="0.2">
      <c r="A29" s="84"/>
      <c r="B29" s="85"/>
      <c r="C29" s="86"/>
      <c r="D29" s="87"/>
      <c r="E29" s="81"/>
      <c r="F29" s="50">
        <f t="shared" si="0"/>
        <v>0</v>
      </c>
      <c r="G29" s="10"/>
    </row>
    <row r="30" spans="1:7" s="32" customFormat="1" ht="17.25" customHeight="1" x14ac:dyDescent="0.2">
      <c r="A30" s="84"/>
      <c r="B30" s="85"/>
      <c r="C30" s="86"/>
      <c r="D30" s="87"/>
      <c r="E30" s="81"/>
      <c r="F30" s="50">
        <f t="shared" si="0"/>
        <v>0</v>
      </c>
      <c r="G30" s="10"/>
    </row>
    <row r="31" spans="1:7" s="32" customFormat="1" ht="17.25" customHeight="1" x14ac:dyDescent="0.2">
      <c r="A31" s="84"/>
      <c r="B31" s="85"/>
      <c r="C31" s="86"/>
      <c r="D31" s="87"/>
      <c r="E31" s="81"/>
      <c r="F31" s="50">
        <f t="shared" si="0"/>
        <v>0</v>
      </c>
      <c r="G31" s="10"/>
    </row>
    <row r="32" spans="1:7" ht="17.25" customHeight="1" x14ac:dyDescent="0.2">
      <c r="A32" s="84"/>
      <c r="B32" s="85"/>
      <c r="C32" s="86"/>
      <c r="D32" s="87"/>
      <c r="E32" s="81"/>
      <c r="F32" s="50">
        <f t="shared" si="0"/>
        <v>0</v>
      </c>
    </row>
    <row r="33" spans="1:7" ht="17.25" customHeight="1" x14ac:dyDescent="0.2">
      <c r="A33" s="84"/>
      <c r="B33" s="85"/>
      <c r="C33" s="86"/>
      <c r="D33" s="87"/>
      <c r="E33" s="81"/>
      <c r="F33" s="50">
        <f t="shared" si="0"/>
        <v>0</v>
      </c>
    </row>
    <row r="34" spans="1:7" ht="17.25" customHeight="1" x14ac:dyDescent="0.2">
      <c r="A34" s="84"/>
      <c r="B34" s="85"/>
      <c r="C34" s="86"/>
      <c r="D34" s="87"/>
      <c r="E34" s="81"/>
      <c r="F34" s="50">
        <f t="shared" si="0"/>
        <v>0</v>
      </c>
    </row>
    <row r="35" spans="1:7" ht="17.25" customHeight="1" x14ac:dyDescent="0.2">
      <c r="A35" s="84"/>
      <c r="B35" s="85"/>
      <c r="C35" s="86"/>
      <c r="D35" s="87"/>
      <c r="E35" s="81"/>
      <c r="F35" s="50">
        <f t="shared" si="0"/>
        <v>0</v>
      </c>
    </row>
    <row r="36" spans="1:7" s="5" customFormat="1" ht="17.25" customHeight="1" x14ac:dyDescent="0.2">
      <c r="A36" s="88"/>
      <c r="B36" s="89"/>
      <c r="C36" s="90"/>
      <c r="D36" s="91"/>
      <c r="E36" s="81"/>
      <c r="F36" s="50">
        <f t="shared" si="0"/>
        <v>0</v>
      </c>
      <c r="G36" s="10"/>
    </row>
    <row r="37" spans="1:7" s="5" customFormat="1" ht="17.25" customHeight="1" x14ac:dyDescent="0.2">
      <c r="A37" s="92"/>
      <c r="B37" s="89"/>
      <c r="C37" s="90"/>
      <c r="D37" s="91"/>
      <c r="E37" s="81"/>
      <c r="F37" s="50">
        <f t="shared" si="0"/>
        <v>0</v>
      </c>
      <c r="G37" s="10"/>
    </row>
    <row r="38" spans="1:7" s="5" customFormat="1" ht="17.25" customHeight="1" x14ac:dyDescent="0.2">
      <c r="A38" s="92"/>
      <c r="B38" s="89"/>
      <c r="C38" s="90"/>
      <c r="D38" s="91"/>
      <c r="E38" s="81"/>
      <c r="F38" s="50">
        <f t="shared" si="0"/>
        <v>0</v>
      </c>
      <c r="G38" s="10"/>
    </row>
    <row r="39" spans="1:7" s="5" customFormat="1" ht="17.25" customHeight="1" thickBot="1" x14ac:dyDescent="0.25">
      <c r="A39" s="93"/>
      <c r="B39" s="94"/>
      <c r="C39" s="95"/>
      <c r="D39" s="96"/>
      <c r="E39" s="81"/>
      <c r="F39" s="50">
        <f t="shared" si="0"/>
        <v>0</v>
      </c>
      <c r="G39" s="10"/>
    </row>
    <row r="40" spans="1:7" ht="17.25" customHeight="1" thickBot="1" x14ac:dyDescent="0.25">
      <c r="A40" s="417" t="s">
        <v>0</v>
      </c>
      <c r="B40" s="418"/>
      <c r="C40" s="418"/>
      <c r="D40" s="418"/>
      <c r="E40" s="51"/>
      <c r="F40" s="21">
        <f>SUM(F5:F39)</f>
        <v>2174000</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h45t63/89lqfD56Y4KhhZSuEX2bh6AdwtJdSt8Z7iI3ovrucE40Czy8ty452r+qdIzchppkpMFYOZmxiLjHUnw==" saltValue="fUvcyb1BltPGuIApu/7uhA=="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3"/>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44" customWidth="1"/>
    <col min="6" max="6" width="3.109375" style="4" customWidth="1"/>
    <col min="7" max="7" width="3.109375" style="44" customWidth="1"/>
    <col min="8" max="8" width="33.6640625" style="1" customWidth="1"/>
    <col min="9" max="9" width="10.109375" style="23" customWidth="1"/>
    <col min="10" max="10" width="4" style="23" customWidth="1"/>
    <col min="11" max="11" width="6.109375" style="1" customWidth="1"/>
    <col min="12" max="12" width="19.109375" style="1" customWidth="1"/>
    <col min="13" max="13" width="9" style="10"/>
    <col min="14" max="16384" width="9" style="1"/>
  </cols>
  <sheetData>
    <row r="1" spans="1:13" ht="17.25" customHeight="1" thickBot="1" x14ac:dyDescent="0.25">
      <c r="A1" s="1" t="s">
        <v>23</v>
      </c>
      <c r="L1" s="3" t="s">
        <v>30</v>
      </c>
    </row>
    <row r="2" spans="1:13" ht="16.5" customHeight="1" x14ac:dyDescent="0.2">
      <c r="A2" s="429" t="s">
        <v>75</v>
      </c>
      <c r="B2" s="416" t="s">
        <v>28</v>
      </c>
      <c r="C2" s="432" t="s">
        <v>22</v>
      </c>
      <c r="D2" s="434" t="s">
        <v>78</v>
      </c>
      <c r="E2" s="435"/>
      <c r="F2" s="435"/>
      <c r="G2" s="436"/>
      <c r="H2" s="432" t="s">
        <v>16</v>
      </c>
      <c r="I2" s="416" t="s">
        <v>66</v>
      </c>
      <c r="J2" s="416"/>
      <c r="K2" s="416"/>
      <c r="L2" s="427" t="s">
        <v>180</v>
      </c>
    </row>
    <row r="3" spans="1:13" s="23" customFormat="1" ht="16.5" customHeight="1" thickBot="1" x14ac:dyDescent="0.25">
      <c r="A3" s="430"/>
      <c r="B3" s="431"/>
      <c r="C3" s="433"/>
      <c r="D3" s="437"/>
      <c r="E3" s="438"/>
      <c r="F3" s="438"/>
      <c r="G3" s="439"/>
      <c r="H3" s="433"/>
      <c r="I3" s="56" t="s">
        <v>179</v>
      </c>
      <c r="J3" s="41" t="s">
        <v>67</v>
      </c>
      <c r="K3" s="29" t="s">
        <v>68</v>
      </c>
      <c r="L3" s="428"/>
      <c r="M3" s="10"/>
    </row>
    <row r="4" spans="1:13" s="19" customFormat="1" ht="21" customHeight="1" x14ac:dyDescent="0.2">
      <c r="A4" s="97" t="s">
        <v>76</v>
      </c>
      <c r="B4" s="98" t="s">
        <v>158</v>
      </c>
      <c r="C4" s="99" t="s">
        <v>159</v>
      </c>
      <c r="D4" s="62">
        <v>1</v>
      </c>
      <c r="E4" s="100" t="s">
        <v>160</v>
      </c>
      <c r="F4" s="101">
        <v>2</v>
      </c>
      <c r="G4" s="102" t="s">
        <v>161</v>
      </c>
      <c r="H4" s="103" t="s">
        <v>162</v>
      </c>
      <c r="I4" s="104">
        <v>5000</v>
      </c>
      <c r="J4" s="105">
        <v>2</v>
      </c>
      <c r="K4" s="106">
        <v>2</v>
      </c>
      <c r="L4" s="49">
        <f>ROUNDDOWN(I4*J4*K4,0)</f>
        <v>20000</v>
      </c>
      <c r="M4" s="20" t="s">
        <v>29</v>
      </c>
    </row>
    <row r="5" spans="1:13" s="18" customFormat="1" ht="21" customHeight="1" x14ac:dyDescent="0.2">
      <c r="A5" s="107" t="s">
        <v>76</v>
      </c>
      <c r="B5" s="108" t="s">
        <v>163</v>
      </c>
      <c r="C5" s="109" t="s">
        <v>164</v>
      </c>
      <c r="D5" s="110">
        <v>0</v>
      </c>
      <c r="E5" s="111" t="s">
        <v>160</v>
      </c>
      <c r="F5" s="112">
        <v>1</v>
      </c>
      <c r="G5" s="113" t="s">
        <v>161</v>
      </c>
      <c r="H5" s="114" t="s">
        <v>165</v>
      </c>
      <c r="I5" s="115">
        <v>30000</v>
      </c>
      <c r="J5" s="115">
        <v>4</v>
      </c>
      <c r="K5" s="116">
        <v>1</v>
      </c>
      <c r="L5" s="49">
        <f t="shared" ref="L5:L21" si="0">ROUNDDOWN(I5*J5*K5,0)</f>
        <v>120000</v>
      </c>
      <c r="M5" s="19"/>
    </row>
    <row r="6" spans="1:13" s="18" customFormat="1" ht="21" customHeight="1" x14ac:dyDescent="0.2">
      <c r="A6" s="107" t="s">
        <v>166</v>
      </c>
      <c r="B6" s="108" t="s">
        <v>167</v>
      </c>
      <c r="C6" s="109" t="s">
        <v>168</v>
      </c>
      <c r="D6" s="110">
        <v>4</v>
      </c>
      <c r="E6" s="111" t="s">
        <v>160</v>
      </c>
      <c r="F6" s="112">
        <v>5</v>
      </c>
      <c r="G6" s="113" t="s">
        <v>161</v>
      </c>
      <c r="H6" s="114" t="s">
        <v>169</v>
      </c>
      <c r="I6" s="115">
        <v>250000</v>
      </c>
      <c r="J6" s="115">
        <v>1</v>
      </c>
      <c r="K6" s="116">
        <v>1</v>
      </c>
      <c r="L6" s="49">
        <f t="shared" si="0"/>
        <v>250000</v>
      </c>
      <c r="M6" s="19"/>
    </row>
    <row r="7" spans="1:13" s="18" customFormat="1" ht="21" customHeight="1" x14ac:dyDescent="0.2">
      <c r="A7" s="107" t="s">
        <v>166</v>
      </c>
      <c r="B7" s="108" t="s">
        <v>167</v>
      </c>
      <c r="C7" s="109" t="s">
        <v>168</v>
      </c>
      <c r="D7" s="110">
        <v>4</v>
      </c>
      <c r="E7" s="111" t="s">
        <v>160</v>
      </c>
      <c r="F7" s="112">
        <v>5</v>
      </c>
      <c r="G7" s="113" t="s">
        <v>161</v>
      </c>
      <c r="H7" s="114" t="s">
        <v>169</v>
      </c>
      <c r="I7" s="115">
        <v>20000</v>
      </c>
      <c r="J7" s="115">
        <v>1</v>
      </c>
      <c r="K7" s="116">
        <v>1</v>
      </c>
      <c r="L7" s="49">
        <f t="shared" si="0"/>
        <v>20000</v>
      </c>
      <c r="M7" s="19"/>
    </row>
    <row r="8" spans="1:13" s="46" customFormat="1" ht="21" customHeight="1" x14ac:dyDescent="0.2">
      <c r="A8" s="117"/>
      <c r="B8" s="118"/>
      <c r="C8" s="119"/>
      <c r="D8" s="120"/>
      <c r="E8" s="121"/>
      <c r="F8" s="122"/>
      <c r="G8" s="123"/>
      <c r="H8" s="124"/>
      <c r="I8" s="125"/>
      <c r="J8" s="125"/>
      <c r="K8" s="90"/>
      <c r="L8" s="49">
        <f t="shared" si="0"/>
        <v>0</v>
      </c>
    </row>
    <row r="9" spans="1:13" s="46" customFormat="1" ht="21" customHeight="1" x14ac:dyDescent="0.2">
      <c r="A9" s="117"/>
      <c r="B9" s="118"/>
      <c r="C9" s="119"/>
      <c r="D9" s="120"/>
      <c r="E9" s="121"/>
      <c r="F9" s="122"/>
      <c r="G9" s="123"/>
      <c r="H9" s="124"/>
      <c r="I9" s="125"/>
      <c r="J9" s="125"/>
      <c r="K9" s="90"/>
      <c r="L9" s="49">
        <f t="shared" si="0"/>
        <v>0</v>
      </c>
    </row>
    <row r="10" spans="1:13" s="46" customFormat="1" ht="21" customHeight="1" x14ac:dyDescent="0.2">
      <c r="A10" s="117"/>
      <c r="B10" s="118"/>
      <c r="C10" s="119"/>
      <c r="D10" s="120"/>
      <c r="E10" s="121"/>
      <c r="F10" s="122"/>
      <c r="G10" s="123"/>
      <c r="H10" s="124"/>
      <c r="I10" s="125"/>
      <c r="J10" s="125"/>
      <c r="K10" s="90"/>
      <c r="L10" s="49">
        <f t="shared" si="0"/>
        <v>0</v>
      </c>
    </row>
    <row r="11" spans="1:13" s="46" customFormat="1" ht="21" customHeight="1" x14ac:dyDescent="0.2">
      <c r="A11" s="117"/>
      <c r="B11" s="118"/>
      <c r="C11" s="119"/>
      <c r="D11" s="120"/>
      <c r="E11" s="121"/>
      <c r="F11" s="122"/>
      <c r="G11" s="123"/>
      <c r="H11" s="124"/>
      <c r="I11" s="125"/>
      <c r="J11" s="125"/>
      <c r="K11" s="90"/>
      <c r="L11" s="49">
        <f t="shared" si="0"/>
        <v>0</v>
      </c>
    </row>
    <row r="12" spans="1:13" s="46" customFormat="1" ht="21" customHeight="1" x14ac:dyDescent="0.2">
      <c r="A12" s="117"/>
      <c r="B12" s="118"/>
      <c r="C12" s="119"/>
      <c r="D12" s="120"/>
      <c r="E12" s="121"/>
      <c r="F12" s="122"/>
      <c r="G12" s="123"/>
      <c r="H12" s="124"/>
      <c r="I12" s="125"/>
      <c r="J12" s="125"/>
      <c r="K12" s="90"/>
      <c r="L12" s="49">
        <f t="shared" si="0"/>
        <v>0</v>
      </c>
    </row>
    <row r="13" spans="1:13" s="46" customFormat="1" ht="21" customHeight="1" x14ac:dyDescent="0.2">
      <c r="A13" s="117"/>
      <c r="B13" s="118"/>
      <c r="C13" s="119"/>
      <c r="D13" s="120"/>
      <c r="E13" s="121"/>
      <c r="F13" s="122"/>
      <c r="G13" s="123"/>
      <c r="H13" s="124"/>
      <c r="I13" s="125"/>
      <c r="J13" s="125"/>
      <c r="K13" s="90"/>
      <c r="L13" s="49">
        <f t="shared" si="0"/>
        <v>0</v>
      </c>
    </row>
    <row r="14" spans="1:13" s="46" customFormat="1" ht="21" customHeight="1" x14ac:dyDescent="0.2">
      <c r="A14" s="117"/>
      <c r="B14" s="118"/>
      <c r="C14" s="119"/>
      <c r="D14" s="120"/>
      <c r="E14" s="121"/>
      <c r="F14" s="122"/>
      <c r="G14" s="123"/>
      <c r="H14" s="124"/>
      <c r="I14" s="125"/>
      <c r="J14" s="125"/>
      <c r="K14" s="90"/>
      <c r="L14" s="49">
        <f t="shared" si="0"/>
        <v>0</v>
      </c>
    </row>
    <row r="15" spans="1:13" s="46" customFormat="1" ht="21" customHeight="1" x14ac:dyDescent="0.2">
      <c r="A15" s="117"/>
      <c r="B15" s="118"/>
      <c r="C15" s="119"/>
      <c r="D15" s="120"/>
      <c r="E15" s="121"/>
      <c r="F15" s="122"/>
      <c r="G15" s="123"/>
      <c r="H15" s="124"/>
      <c r="I15" s="125"/>
      <c r="J15" s="125"/>
      <c r="K15" s="90"/>
      <c r="L15" s="49">
        <f t="shared" si="0"/>
        <v>0</v>
      </c>
    </row>
    <row r="16" spans="1:13" s="46" customFormat="1" ht="21" customHeight="1" x14ac:dyDescent="0.2">
      <c r="A16" s="117"/>
      <c r="B16" s="118"/>
      <c r="C16" s="119"/>
      <c r="D16" s="120"/>
      <c r="E16" s="121"/>
      <c r="F16" s="122"/>
      <c r="G16" s="123"/>
      <c r="H16" s="124"/>
      <c r="I16" s="125"/>
      <c r="J16" s="125"/>
      <c r="K16" s="90"/>
      <c r="L16" s="49">
        <f t="shared" si="0"/>
        <v>0</v>
      </c>
    </row>
    <row r="17" spans="1:12" s="46" customFormat="1" ht="21" customHeight="1" x14ac:dyDescent="0.2">
      <c r="A17" s="117"/>
      <c r="B17" s="118"/>
      <c r="C17" s="119"/>
      <c r="D17" s="120"/>
      <c r="E17" s="121"/>
      <c r="F17" s="122"/>
      <c r="G17" s="123"/>
      <c r="H17" s="124"/>
      <c r="I17" s="125"/>
      <c r="J17" s="125"/>
      <c r="K17" s="90"/>
      <c r="L17" s="49">
        <f t="shared" si="0"/>
        <v>0</v>
      </c>
    </row>
    <row r="18" spans="1:12" s="46" customFormat="1" ht="21" customHeight="1" x14ac:dyDescent="0.2">
      <c r="A18" s="117"/>
      <c r="B18" s="118"/>
      <c r="C18" s="119"/>
      <c r="D18" s="120"/>
      <c r="E18" s="121"/>
      <c r="F18" s="122"/>
      <c r="G18" s="123"/>
      <c r="H18" s="124"/>
      <c r="I18" s="125"/>
      <c r="J18" s="125"/>
      <c r="K18" s="90"/>
      <c r="L18" s="49">
        <f t="shared" si="0"/>
        <v>0</v>
      </c>
    </row>
    <row r="19" spans="1:12" s="46" customFormat="1" ht="21" customHeight="1" x14ac:dyDescent="0.2">
      <c r="A19" s="117"/>
      <c r="B19" s="118"/>
      <c r="C19" s="119"/>
      <c r="D19" s="120"/>
      <c r="E19" s="121"/>
      <c r="F19" s="122"/>
      <c r="G19" s="123"/>
      <c r="H19" s="124"/>
      <c r="I19" s="125"/>
      <c r="J19" s="125"/>
      <c r="K19" s="90"/>
      <c r="L19" s="49">
        <f t="shared" si="0"/>
        <v>0</v>
      </c>
    </row>
    <row r="20" spans="1:12" s="46" customFormat="1" ht="21" customHeight="1" x14ac:dyDescent="0.2">
      <c r="A20" s="117"/>
      <c r="B20" s="118"/>
      <c r="C20" s="119"/>
      <c r="D20" s="120"/>
      <c r="E20" s="121"/>
      <c r="F20" s="122"/>
      <c r="G20" s="123"/>
      <c r="H20" s="124"/>
      <c r="I20" s="125"/>
      <c r="J20" s="125"/>
      <c r="K20" s="90"/>
      <c r="L20" s="49">
        <f t="shared" si="0"/>
        <v>0</v>
      </c>
    </row>
    <row r="21" spans="1:12" s="46" customFormat="1" ht="21" customHeight="1" thickBot="1" x14ac:dyDescent="0.25">
      <c r="A21" s="117"/>
      <c r="B21" s="118"/>
      <c r="C21" s="119"/>
      <c r="D21" s="120"/>
      <c r="E21" s="121"/>
      <c r="F21" s="122"/>
      <c r="G21" s="123"/>
      <c r="H21" s="124"/>
      <c r="I21" s="125"/>
      <c r="J21" s="125"/>
      <c r="K21" s="126"/>
      <c r="L21" s="49">
        <f t="shared" si="0"/>
        <v>0</v>
      </c>
    </row>
    <row r="22" spans="1:12" ht="17.25" customHeight="1" thickBot="1" x14ac:dyDescent="0.25">
      <c r="A22" s="417" t="s">
        <v>0</v>
      </c>
      <c r="B22" s="418"/>
      <c r="C22" s="418"/>
      <c r="D22" s="418"/>
      <c r="E22" s="418"/>
      <c r="F22" s="418"/>
      <c r="G22" s="418"/>
      <c r="H22" s="418"/>
      <c r="I22" s="418"/>
      <c r="J22" s="418"/>
      <c r="K22" s="418"/>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5ow109zG6Slv5nCgMs7i1ZTd4nUDaWj0uCoO54etS/FmXepp0uJNc0mUXOTmP4gg5FsScPD6i4YEqnnMj+Qvcg==" saltValue="/cXEd7Qjy8K9DnD63qMdbA=="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heetViews>
  <sheetFormatPr defaultColWidth="9" defaultRowHeight="14.4" x14ac:dyDescent="0.2"/>
  <cols>
    <col min="1" max="1" width="25.109375" style="40" customWidth="1"/>
    <col min="2" max="2" width="19.109375" style="40" customWidth="1"/>
    <col min="3" max="7" width="10.109375" style="40" customWidth="1"/>
    <col min="8" max="8" width="6.44140625" style="4" customWidth="1"/>
    <col min="9" max="9" width="20" style="2" customWidth="1"/>
    <col min="10" max="10" width="12.88671875" style="2" customWidth="1"/>
    <col min="11" max="11" width="9" style="10"/>
    <col min="12" max="13" width="34" style="40" customWidth="1"/>
    <col min="14" max="16384" width="9" style="40"/>
  </cols>
  <sheetData>
    <row r="1" spans="1:11" ht="19.5" customHeight="1" x14ac:dyDescent="0.2">
      <c r="A1" s="53" t="s">
        <v>122</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43" t="s">
        <v>15</v>
      </c>
      <c r="B3" s="432" t="s">
        <v>2</v>
      </c>
      <c r="C3" s="416" t="s">
        <v>66</v>
      </c>
      <c r="D3" s="416"/>
      <c r="E3" s="416"/>
      <c r="F3" s="416"/>
      <c r="G3" s="416"/>
      <c r="H3" s="445" t="s">
        <v>74</v>
      </c>
      <c r="I3" s="441" t="s">
        <v>181</v>
      </c>
      <c r="J3" s="407" t="s">
        <v>313</v>
      </c>
    </row>
    <row r="4" spans="1:11" ht="34.5" customHeight="1" thickBot="1" x14ac:dyDescent="0.25">
      <c r="A4" s="444"/>
      <c r="B4" s="433"/>
      <c r="C4" s="355" t="s">
        <v>327</v>
      </c>
      <c r="D4" s="355" t="s">
        <v>328</v>
      </c>
      <c r="E4" s="222" t="s">
        <v>198</v>
      </c>
      <c r="F4" s="37" t="s">
        <v>153</v>
      </c>
      <c r="G4" s="228" t="s">
        <v>329</v>
      </c>
      <c r="H4" s="446"/>
      <c r="I4" s="442"/>
      <c r="J4" s="440"/>
      <c r="K4" s="11"/>
    </row>
    <row r="5" spans="1:11" ht="17.25" customHeight="1" x14ac:dyDescent="0.2">
      <c r="A5" s="97" t="s">
        <v>35</v>
      </c>
      <c r="B5" s="98" t="s">
        <v>124</v>
      </c>
      <c r="C5" s="320">
        <v>310286</v>
      </c>
      <c r="D5" s="320">
        <v>9</v>
      </c>
      <c r="E5" s="320">
        <v>75000</v>
      </c>
      <c r="F5" s="320">
        <v>450000</v>
      </c>
      <c r="G5" s="320">
        <v>100</v>
      </c>
      <c r="H5" s="321" t="s">
        <v>69</v>
      </c>
      <c r="I5" s="343">
        <f>ROUNDDOWN((C5*D5+E5+F5)*G5%,0)</f>
        <v>3317574</v>
      </c>
      <c r="J5" s="347"/>
      <c r="K5" s="11"/>
    </row>
    <row r="6" spans="1:11" s="19" customFormat="1" ht="17.25" customHeight="1" x14ac:dyDescent="0.2">
      <c r="A6" s="128" t="s">
        <v>35</v>
      </c>
      <c r="B6" s="108" t="s">
        <v>125</v>
      </c>
      <c r="C6" s="322">
        <v>295600</v>
      </c>
      <c r="D6" s="322">
        <v>12</v>
      </c>
      <c r="E6" s="322">
        <v>30000</v>
      </c>
      <c r="F6" s="322">
        <v>0</v>
      </c>
      <c r="G6" s="322">
        <v>50</v>
      </c>
      <c r="H6" s="323" t="s">
        <v>69</v>
      </c>
      <c r="I6" s="343">
        <f t="shared" ref="I6:I21" si="0">ROUNDDOWN((C6*D6+E6+F6)*G6%,0)</f>
        <v>1788600</v>
      </c>
      <c r="J6" s="345"/>
      <c r="K6" s="20"/>
    </row>
    <row r="7" spans="1:11" s="18" customFormat="1" ht="17.25" customHeight="1" x14ac:dyDescent="0.2">
      <c r="A7" s="107" t="s">
        <v>71</v>
      </c>
      <c r="B7" s="108" t="s">
        <v>170</v>
      </c>
      <c r="C7" s="322">
        <v>250000</v>
      </c>
      <c r="D7" s="322">
        <v>12</v>
      </c>
      <c r="E7" s="322">
        <v>0</v>
      </c>
      <c r="F7" s="322">
        <v>0</v>
      </c>
      <c r="G7" s="322">
        <v>100</v>
      </c>
      <c r="H7" s="323" t="s">
        <v>70</v>
      </c>
      <c r="I7" s="343">
        <f t="shared" si="0"/>
        <v>3000000</v>
      </c>
      <c r="J7" s="345"/>
      <c r="K7" s="19"/>
    </row>
    <row r="8" spans="1:11" s="18" customFormat="1" ht="17.25" customHeight="1" x14ac:dyDescent="0.2">
      <c r="A8" s="107" t="s">
        <v>71</v>
      </c>
      <c r="B8" s="108" t="s">
        <v>171</v>
      </c>
      <c r="C8" s="322">
        <v>150000</v>
      </c>
      <c r="D8" s="322">
        <v>12</v>
      </c>
      <c r="E8" s="322">
        <v>110000</v>
      </c>
      <c r="F8" s="322">
        <v>0</v>
      </c>
      <c r="G8" s="322">
        <v>30</v>
      </c>
      <c r="H8" s="323" t="s">
        <v>70</v>
      </c>
      <c r="I8" s="343">
        <f t="shared" si="0"/>
        <v>573000</v>
      </c>
      <c r="J8" s="345"/>
      <c r="K8" s="19"/>
    </row>
    <row r="9" spans="1:11" s="18" customFormat="1" ht="17.25" customHeight="1" x14ac:dyDescent="0.2">
      <c r="A9" s="107" t="s">
        <v>71</v>
      </c>
      <c r="B9" s="108" t="s">
        <v>292</v>
      </c>
      <c r="C9" s="322">
        <v>1660</v>
      </c>
      <c r="D9" s="322">
        <v>1200</v>
      </c>
      <c r="E9" s="322">
        <v>0</v>
      </c>
      <c r="F9" s="322">
        <v>0</v>
      </c>
      <c r="G9" s="322">
        <v>100</v>
      </c>
      <c r="H9" s="323" t="s">
        <v>69</v>
      </c>
      <c r="I9" s="343">
        <f t="shared" si="0"/>
        <v>1992000</v>
      </c>
      <c r="J9" s="345"/>
      <c r="K9" s="19"/>
    </row>
    <row r="10" spans="1:11" s="18" customFormat="1" ht="17.25" customHeight="1" x14ac:dyDescent="0.2">
      <c r="A10" s="107" t="s">
        <v>71</v>
      </c>
      <c r="B10" s="108" t="s">
        <v>293</v>
      </c>
      <c r="C10" s="322">
        <v>1430</v>
      </c>
      <c r="D10" s="322">
        <v>900</v>
      </c>
      <c r="E10" s="322">
        <v>0</v>
      </c>
      <c r="F10" s="322">
        <v>0</v>
      </c>
      <c r="G10" s="322">
        <v>100</v>
      </c>
      <c r="H10" s="323" t="s">
        <v>69</v>
      </c>
      <c r="I10" s="343">
        <f t="shared" si="0"/>
        <v>1287000</v>
      </c>
      <c r="J10" s="345"/>
      <c r="K10" s="19"/>
    </row>
    <row r="11" spans="1:11" s="18" customFormat="1" ht="17.25" customHeight="1" x14ac:dyDescent="0.2">
      <c r="A11" s="107"/>
      <c r="B11" s="108"/>
      <c r="C11" s="116"/>
      <c r="D11" s="116"/>
      <c r="E11" s="116"/>
      <c r="F11" s="116"/>
      <c r="G11" s="116"/>
      <c r="H11" s="129"/>
      <c r="I11" s="343">
        <f t="shared" si="0"/>
        <v>0</v>
      </c>
      <c r="J11" s="345"/>
      <c r="K11" s="19"/>
    </row>
    <row r="12" spans="1:11" s="18" customFormat="1" ht="17.25" customHeight="1" x14ac:dyDescent="0.2">
      <c r="A12" s="107"/>
      <c r="B12" s="108"/>
      <c r="C12" s="116"/>
      <c r="D12" s="116"/>
      <c r="E12" s="116"/>
      <c r="F12" s="116"/>
      <c r="G12" s="116"/>
      <c r="H12" s="129"/>
      <c r="I12" s="343">
        <f t="shared" si="0"/>
        <v>0</v>
      </c>
      <c r="J12" s="345"/>
      <c r="K12" s="19"/>
    </row>
    <row r="13" spans="1:11" s="18" customFormat="1" ht="17.25" customHeight="1" x14ac:dyDescent="0.2">
      <c r="A13" s="107"/>
      <c r="B13" s="108"/>
      <c r="C13" s="116"/>
      <c r="D13" s="116"/>
      <c r="E13" s="116"/>
      <c r="F13" s="116"/>
      <c r="G13" s="116"/>
      <c r="H13" s="129"/>
      <c r="I13" s="343">
        <f t="shared" si="0"/>
        <v>0</v>
      </c>
      <c r="J13" s="345"/>
      <c r="K13" s="19"/>
    </row>
    <row r="14" spans="1:11" s="18" customFormat="1" ht="17.25" customHeight="1" x14ac:dyDescent="0.2">
      <c r="A14" s="107"/>
      <c r="B14" s="108"/>
      <c r="C14" s="116"/>
      <c r="D14" s="116"/>
      <c r="E14" s="116"/>
      <c r="F14" s="116"/>
      <c r="G14" s="116"/>
      <c r="H14" s="129"/>
      <c r="I14" s="343">
        <f t="shared" si="0"/>
        <v>0</v>
      </c>
      <c r="J14" s="345"/>
      <c r="K14" s="19"/>
    </row>
    <row r="15" spans="1:11" s="18" customFormat="1" ht="17.25" customHeight="1" x14ac:dyDescent="0.2">
      <c r="A15" s="130"/>
      <c r="B15" s="131"/>
      <c r="C15" s="132"/>
      <c r="D15" s="132"/>
      <c r="E15" s="132"/>
      <c r="F15" s="132"/>
      <c r="G15" s="132"/>
      <c r="H15" s="133"/>
      <c r="I15" s="343">
        <f t="shared" si="0"/>
        <v>0</v>
      </c>
      <c r="J15" s="345"/>
      <c r="K15" s="19"/>
    </row>
    <row r="16" spans="1:11" s="18" customFormat="1" ht="17.25" customHeight="1" x14ac:dyDescent="0.2">
      <c r="A16" s="130"/>
      <c r="B16" s="131"/>
      <c r="C16" s="132"/>
      <c r="D16" s="132"/>
      <c r="E16" s="132"/>
      <c r="F16" s="132"/>
      <c r="G16" s="132"/>
      <c r="H16" s="133"/>
      <c r="I16" s="343">
        <f t="shared" si="0"/>
        <v>0</v>
      </c>
      <c r="J16" s="345"/>
      <c r="K16" s="19"/>
    </row>
    <row r="17" spans="1:11" s="18" customFormat="1" ht="17.25" customHeight="1" x14ac:dyDescent="0.2">
      <c r="A17" s="130"/>
      <c r="B17" s="131"/>
      <c r="C17" s="132"/>
      <c r="D17" s="132"/>
      <c r="E17" s="132"/>
      <c r="F17" s="132"/>
      <c r="G17" s="132"/>
      <c r="H17" s="133"/>
      <c r="I17" s="343">
        <f t="shared" si="0"/>
        <v>0</v>
      </c>
      <c r="J17" s="345"/>
      <c r="K17" s="19"/>
    </row>
    <row r="18" spans="1:11" s="18" customFormat="1" ht="17.25" customHeight="1" x14ac:dyDescent="0.2">
      <c r="A18" s="130"/>
      <c r="B18" s="131"/>
      <c r="C18" s="132"/>
      <c r="D18" s="132"/>
      <c r="E18" s="132"/>
      <c r="F18" s="132"/>
      <c r="G18" s="132"/>
      <c r="H18" s="133"/>
      <c r="I18" s="343">
        <f t="shared" si="0"/>
        <v>0</v>
      </c>
      <c r="J18" s="345"/>
      <c r="K18" s="19"/>
    </row>
    <row r="19" spans="1:11" s="18" customFormat="1" ht="17.25" customHeight="1" x14ac:dyDescent="0.2">
      <c r="A19" s="130"/>
      <c r="B19" s="131"/>
      <c r="C19" s="132"/>
      <c r="D19" s="132"/>
      <c r="E19" s="132"/>
      <c r="F19" s="132"/>
      <c r="G19" s="132"/>
      <c r="H19" s="133"/>
      <c r="I19" s="343">
        <f t="shared" si="0"/>
        <v>0</v>
      </c>
      <c r="J19" s="345"/>
      <c r="K19" s="19"/>
    </row>
    <row r="20" spans="1:11" s="18" customFormat="1" ht="17.25" customHeight="1" x14ac:dyDescent="0.2">
      <c r="A20" s="130"/>
      <c r="B20" s="131"/>
      <c r="C20" s="132"/>
      <c r="D20" s="132"/>
      <c r="E20" s="132"/>
      <c r="F20" s="132"/>
      <c r="G20" s="132"/>
      <c r="H20" s="133"/>
      <c r="I20" s="343">
        <f t="shared" si="0"/>
        <v>0</v>
      </c>
      <c r="J20" s="345"/>
      <c r="K20" s="19"/>
    </row>
    <row r="21" spans="1:11" s="18" customFormat="1" ht="17.25" customHeight="1" thickBot="1" x14ac:dyDescent="0.25">
      <c r="A21" s="134"/>
      <c r="B21" s="135"/>
      <c r="C21" s="136"/>
      <c r="D21" s="136"/>
      <c r="E21" s="136"/>
      <c r="F21" s="136"/>
      <c r="G21" s="136"/>
      <c r="H21" s="137"/>
      <c r="I21" s="343">
        <f t="shared" si="0"/>
        <v>0</v>
      </c>
      <c r="J21" s="348"/>
      <c r="K21" s="19"/>
    </row>
    <row r="22" spans="1:11" ht="17.25" customHeight="1" thickBot="1" x14ac:dyDescent="0.25">
      <c r="A22" s="417" t="s">
        <v>0</v>
      </c>
      <c r="B22" s="418"/>
      <c r="C22" s="418"/>
      <c r="D22" s="418"/>
      <c r="E22" s="418"/>
      <c r="F22" s="418"/>
      <c r="G22" s="418"/>
      <c r="H22" s="418"/>
      <c r="I22" s="344">
        <f>SUM(I5:I21)</f>
        <v>11958174</v>
      </c>
      <c r="J22" s="346"/>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xjVaOn4YV4EElZ0FubnaueFl1Rm2A3sJlkCqZzvZsSKfsDdNcIaj5esTKuGNOCJkHPrlhID9o2q7uio3QVqL8Q==" saltValue="dQGYocmRuQdUb/gMBiYedA=="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I13" sqref="I13"/>
    </sheetView>
  </sheetViews>
  <sheetFormatPr defaultColWidth="9" defaultRowHeight="14.4" x14ac:dyDescent="0.2"/>
  <cols>
    <col min="1" max="1" width="25.109375" style="40" customWidth="1"/>
    <col min="2" max="2" width="19.109375" style="40" customWidth="1"/>
    <col min="3" max="6" width="10.109375" style="40" customWidth="1"/>
    <col min="7" max="7" width="10.109375" style="40" hidden="1" customWidth="1"/>
    <col min="8" max="8" width="6.44140625" style="4" customWidth="1"/>
    <col min="9" max="9" width="20" style="2" customWidth="1"/>
    <col min="10" max="10" width="12.6640625" style="2" customWidth="1"/>
    <col min="11" max="11" width="9" style="10"/>
    <col min="12" max="13" width="34" style="40" customWidth="1"/>
    <col min="14" max="16384" width="9" style="40"/>
  </cols>
  <sheetData>
    <row r="1" spans="1:11" x14ac:dyDescent="0.2">
      <c r="A1" s="40" t="s">
        <v>172</v>
      </c>
    </row>
    <row r="2" spans="1:11" ht="17.25" customHeight="1" thickBot="1" x14ac:dyDescent="0.25">
      <c r="A2" s="40" t="s">
        <v>34</v>
      </c>
      <c r="B2" s="4"/>
      <c r="C2" s="4"/>
      <c r="D2" s="4"/>
      <c r="E2" s="4"/>
      <c r="F2" s="4"/>
      <c r="G2" s="4"/>
      <c r="I2" s="3" t="s">
        <v>30</v>
      </c>
      <c r="J2" s="3"/>
    </row>
    <row r="3" spans="1:11" ht="17.25" customHeight="1" x14ac:dyDescent="0.2">
      <c r="A3" s="443" t="s">
        <v>15</v>
      </c>
      <c r="B3" s="432" t="s">
        <v>2</v>
      </c>
      <c r="C3" s="416" t="s">
        <v>66</v>
      </c>
      <c r="D3" s="416"/>
      <c r="E3" s="416"/>
      <c r="F3" s="416"/>
      <c r="G3" s="416"/>
      <c r="H3" s="445" t="s">
        <v>74</v>
      </c>
      <c r="I3" s="427" t="s">
        <v>182</v>
      </c>
      <c r="J3" s="447" t="s">
        <v>313</v>
      </c>
    </row>
    <row r="4" spans="1:11" ht="17.25" customHeight="1" thickBot="1" x14ac:dyDescent="0.25">
      <c r="A4" s="444"/>
      <c r="B4" s="433"/>
      <c r="C4" s="178" t="s">
        <v>173</v>
      </c>
      <c r="D4" s="179" t="s">
        <v>174</v>
      </c>
      <c r="E4" s="180" t="s">
        <v>175</v>
      </c>
      <c r="F4" s="181" t="s">
        <v>176</v>
      </c>
      <c r="G4" s="182"/>
      <c r="H4" s="446"/>
      <c r="I4" s="428"/>
      <c r="J4" s="448"/>
      <c r="K4" s="11"/>
    </row>
    <row r="5" spans="1:11" ht="17.25" customHeight="1" x14ac:dyDescent="0.2">
      <c r="A5" s="97" t="s">
        <v>184</v>
      </c>
      <c r="B5" s="108" t="s">
        <v>124</v>
      </c>
      <c r="C5" s="183">
        <v>4300</v>
      </c>
      <c r="D5" s="184">
        <v>500</v>
      </c>
      <c r="E5" s="210"/>
      <c r="F5" s="211"/>
      <c r="G5" s="212"/>
      <c r="H5" s="127" t="s">
        <v>69</v>
      </c>
      <c r="I5" s="48">
        <f>ROUNDDOWN((C5*D5)+(E5*F5),0)</f>
        <v>2150000</v>
      </c>
      <c r="J5" s="350"/>
      <c r="K5" s="11"/>
    </row>
    <row r="6" spans="1:11" s="19" customFormat="1" ht="17.25" customHeight="1" x14ac:dyDescent="0.2">
      <c r="A6" s="107" t="s">
        <v>71</v>
      </c>
      <c r="B6" s="108" t="s">
        <v>177</v>
      </c>
      <c r="C6" s="185">
        <v>1660</v>
      </c>
      <c r="D6" s="186">
        <v>200</v>
      </c>
      <c r="E6" s="185"/>
      <c r="F6" s="186"/>
      <c r="G6" s="213"/>
      <c r="H6" s="129" t="s">
        <v>69</v>
      </c>
      <c r="I6" s="48">
        <f t="shared" ref="I6:I25" si="0">ROUNDDOWN((C6*D6)+(E6*F6),0)</f>
        <v>332000</v>
      </c>
      <c r="J6" s="342"/>
      <c r="K6" s="20"/>
    </row>
    <row r="7" spans="1:11" s="18" customFormat="1" ht="17.25" customHeight="1" x14ac:dyDescent="0.2">
      <c r="A7" s="128" t="s">
        <v>184</v>
      </c>
      <c r="B7" s="108" t="s">
        <v>125</v>
      </c>
      <c r="C7" s="185"/>
      <c r="D7" s="186"/>
      <c r="E7" s="185">
        <v>301340</v>
      </c>
      <c r="F7" s="186">
        <v>12</v>
      </c>
      <c r="G7" s="213"/>
      <c r="H7" s="129" t="s">
        <v>69</v>
      </c>
      <c r="I7" s="48">
        <f t="shared" si="0"/>
        <v>3616080</v>
      </c>
      <c r="J7" s="342"/>
      <c r="K7" s="19"/>
    </row>
    <row r="8" spans="1:11" s="18" customFormat="1" ht="17.25" customHeight="1" x14ac:dyDescent="0.2">
      <c r="A8" s="107" t="s">
        <v>71</v>
      </c>
      <c r="B8" s="108" t="s">
        <v>178</v>
      </c>
      <c r="C8" s="185"/>
      <c r="D8" s="186"/>
      <c r="E8" s="185">
        <v>254980</v>
      </c>
      <c r="F8" s="186">
        <v>3</v>
      </c>
      <c r="G8" s="213"/>
      <c r="H8" s="129" t="s">
        <v>69</v>
      </c>
      <c r="I8" s="48">
        <f t="shared" si="0"/>
        <v>764940</v>
      </c>
      <c r="J8" s="342"/>
      <c r="K8" s="19"/>
    </row>
    <row r="9" spans="1:11" s="18" customFormat="1" ht="17.25" customHeight="1" x14ac:dyDescent="0.2">
      <c r="A9" s="107"/>
      <c r="B9" s="108"/>
      <c r="C9" s="185"/>
      <c r="D9" s="186"/>
      <c r="E9" s="185"/>
      <c r="F9" s="186"/>
      <c r="G9" s="213"/>
      <c r="H9" s="129"/>
      <c r="I9" s="48">
        <f t="shared" si="0"/>
        <v>0</v>
      </c>
      <c r="J9" s="342"/>
      <c r="K9" s="19"/>
    </row>
    <row r="10" spans="1:11" s="18" customFormat="1" ht="17.25" customHeight="1" x14ac:dyDescent="0.2">
      <c r="A10" s="107"/>
      <c r="B10" s="108"/>
      <c r="C10" s="185"/>
      <c r="D10" s="186"/>
      <c r="E10" s="185"/>
      <c r="F10" s="186"/>
      <c r="G10" s="213"/>
      <c r="H10" s="129"/>
      <c r="I10" s="48">
        <f t="shared" si="0"/>
        <v>0</v>
      </c>
      <c r="J10" s="342"/>
      <c r="K10" s="19"/>
    </row>
    <row r="11" spans="1:11" s="18" customFormat="1" ht="17.25" customHeight="1" x14ac:dyDescent="0.2">
      <c r="A11" s="107"/>
      <c r="B11" s="108"/>
      <c r="C11" s="185"/>
      <c r="D11" s="186"/>
      <c r="E11" s="185"/>
      <c r="F11" s="186"/>
      <c r="G11" s="213"/>
      <c r="H11" s="129"/>
      <c r="I11" s="48">
        <f t="shared" si="0"/>
        <v>0</v>
      </c>
      <c r="J11" s="342"/>
      <c r="K11" s="19"/>
    </row>
    <row r="12" spans="1:11" s="18" customFormat="1" ht="17.25" customHeight="1" x14ac:dyDescent="0.2">
      <c r="A12" s="107"/>
      <c r="B12" s="108"/>
      <c r="C12" s="185"/>
      <c r="D12" s="186"/>
      <c r="E12" s="185"/>
      <c r="F12" s="186"/>
      <c r="G12" s="213"/>
      <c r="H12" s="129"/>
      <c r="I12" s="48">
        <f t="shared" si="0"/>
        <v>0</v>
      </c>
      <c r="J12" s="342"/>
      <c r="K12" s="19"/>
    </row>
    <row r="13" spans="1:11" s="18" customFormat="1" ht="17.25" customHeight="1" x14ac:dyDescent="0.2">
      <c r="A13" s="107"/>
      <c r="B13" s="108"/>
      <c r="C13" s="185"/>
      <c r="D13" s="186"/>
      <c r="E13" s="185"/>
      <c r="F13" s="186"/>
      <c r="G13" s="213"/>
      <c r="H13" s="129"/>
      <c r="I13" s="48">
        <f t="shared" si="0"/>
        <v>0</v>
      </c>
      <c r="J13" s="342"/>
      <c r="K13" s="19"/>
    </row>
    <row r="14" spans="1:11" s="18" customFormat="1" ht="17.25" customHeight="1" x14ac:dyDescent="0.2">
      <c r="A14" s="107"/>
      <c r="B14" s="108"/>
      <c r="C14" s="185"/>
      <c r="D14" s="186"/>
      <c r="E14" s="185"/>
      <c r="F14" s="186"/>
      <c r="G14" s="213"/>
      <c r="H14" s="129"/>
      <c r="I14" s="48">
        <f t="shared" si="0"/>
        <v>0</v>
      </c>
      <c r="J14" s="342"/>
      <c r="K14" s="19"/>
    </row>
    <row r="15" spans="1:11" s="18" customFormat="1" ht="17.25" customHeight="1" x14ac:dyDescent="0.2">
      <c r="A15" s="107"/>
      <c r="B15" s="108"/>
      <c r="C15" s="185"/>
      <c r="D15" s="186"/>
      <c r="E15" s="185"/>
      <c r="F15" s="186"/>
      <c r="G15" s="213"/>
      <c r="H15" s="129"/>
      <c r="I15" s="48">
        <f t="shared" si="0"/>
        <v>0</v>
      </c>
      <c r="J15" s="342"/>
      <c r="K15" s="19"/>
    </row>
    <row r="16" spans="1:11" s="18" customFormat="1" ht="17.25" customHeight="1" x14ac:dyDescent="0.2">
      <c r="A16" s="107"/>
      <c r="B16" s="108"/>
      <c r="C16" s="185"/>
      <c r="D16" s="186"/>
      <c r="E16" s="185"/>
      <c r="F16" s="186"/>
      <c r="G16" s="213"/>
      <c r="H16" s="129"/>
      <c r="I16" s="48">
        <f t="shared" si="0"/>
        <v>0</v>
      </c>
      <c r="J16" s="342"/>
      <c r="K16" s="19"/>
    </row>
    <row r="17" spans="1:12" s="18" customFormat="1" ht="17.25" customHeight="1" x14ac:dyDescent="0.2">
      <c r="A17" s="107"/>
      <c r="B17" s="108"/>
      <c r="C17" s="185"/>
      <c r="D17" s="186"/>
      <c r="E17" s="185"/>
      <c r="F17" s="186"/>
      <c r="G17" s="213"/>
      <c r="H17" s="129"/>
      <c r="I17" s="48">
        <f t="shared" si="0"/>
        <v>0</v>
      </c>
      <c r="J17" s="342"/>
      <c r="K17" s="19"/>
    </row>
    <row r="18" spans="1:12" s="18" customFormat="1" ht="17.25" customHeight="1" x14ac:dyDescent="0.2">
      <c r="A18" s="107"/>
      <c r="B18" s="108"/>
      <c r="C18" s="185"/>
      <c r="D18" s="186"/>
      <c r="E18" s="185"/>
      <c r="F18" s="186"/>
      <c r="G18" s="213"/>
      <c r="H18" s="129"/>
      <c r="I18" s="48">
        <f t="shared" si="0"/>
        <v>0</v>
      </c>
      <c r="J18" s="342"/>
      <c r="K18" s="19"/>
    </row>
    <row r="19" spans="1:12" s="18" customFormat="1" ht="17.25" customHeight="1" x14ac:dyDescent="0.2">
      <c r="A19" s="130"/>
      <c r="B19" s="131"/>
      <c r="C19" s="187"/>
      <c r="D19" s="188"/>
      <c r="E19" s="187"/>
      <c r="F19" s="188"/>
      <c r="G19" s="214"/>
      <c r="H19" s="133"/>
      <c r="I19" s="48">
        <f t="shared" si="0"/>
        <v>0</v>
      </c>
      <c r="J19" s="342"/>
      <c r="K19" s="19"/>
    </row>
    <row r="20" spans="1:12" s="18" customFormat="1" ht="17.25" customHeight="1" x14ac:dyDescent="0.2">
      <c r="A20" s="130"/>
      <c r="B20" s="131"/>
      <c r="C20" s="187"/>
      <c r="D20" s="188"/>
      <c r="E20" s="187"/>
      <c r="F20" s="188"/>
      <c r="G20" s="214"/>
      <c r="H20" s="133"/>
      <c r="I20" s="48">
        <f t="shared" si="0"/>
        <v>0</v>
      </c>
      <c r="J20" s="342"/>
      <c r="K20" s="19"/>
    </row>
    <row r="21" spans="1:12" s="18" customFormat="1" ht="17.25" customHeight="1" x14ac:dyDescent="0.2">
      <c r="A21" s="130"/>
      <c r="B21" s="131"/>
      <c r="C21" s="187"/>
      <c r="D21" s="188"/>
      <c r="E21" s="187"/>
      <c r="F21" s="188"/>
      <c r="G21" s="214"/>
      <c r="H21" s="133"/>
      <c r="I21" s="48">
        <f t="shared" si="0"/>
        <v>0</v>
      </c>
      <c r="J21" s="342"/>
      <c r="K21" s="19"/>
    </row>
    <row r="22" spans="1:12" s="18" customFormat="1" ht="17.25" customHeight="1" x14ac:dyDescent="0.2">
      <c r="A22" s="130"/>
      <c r="B22" s="131"/>
      <c r="C22" s="187"/>
      <c r="D22" s="188"/>
      <c r="E22" s="187"/>
      <c r="F22" s="188"/>
      <c r="G22" s="214"/>
      <c r="H22" s="133"/>
      <c r="I22" s="48">
        <f t="shared" si="0"/>
        <v>0</v>
      </c>
      <c r="J22" s="342"/>
      <c r="K22" s="19"/>
    </row>
    <row r="23" spans="1:12" s="18" customFormat="1" ht="17.25" customHeight="1" x14ac:dyDescent="0.2">
      <c r="A23" s="130"/>
      <c r="B23" s="131"/>
      <c r="C23" s="187"/>
      <c r="D23" s="188"/>
      <c r="E23" s="187"/>
      <c r="F23" s="188"/>
      <c r="G23" s="214"/>
      <c r="H23" s="133"/>
      <c r="I23" s="48">
        <f t="shared" si="0"/>
        <v>0</v>
      </c>
      <c r="J23" s="342"/>
      <c r="K23" s="19"/>
    </row>
    <row r="24" spans="1:12" s="18" customFormat="1" ht="17.25" customHeight="1" x14ac:dyDescent="0.2">
      <c r="A24" s="130"/>
      <c r="B24" s="131"/>
      <c r="C24" s="187"/>
      <c r="D24" s="188"/>
      <c r="E24" s="187"/>
      <c r="F24" s="188"/>
      <c r="G24" s="214"/>
      <c r="H24" s="133"/>
      <c r="I24" s="48">
        <f t="shared" si="0"/>
        <v>0</v>
      </c>
      <c r="J24" s="342"/>
      <c r="K24" s="19"/>
    </row>
    <row r="25" spans="1:12" s="18" customFormat="1" ht="17.25" customHeight="1" thickBot="1" x14ac:dyDescent="0.25">
      <c r="A25" s="134"/>
      <c r="B25" s="135"/>
      <c r="C25" s="189"/>
      <c r="D25" s="190"/>
      <c r="E25" s="189"/>
      <c r="F25" s="215"/>
      <c r="G25" s="216"/>
      <c r="H25" s="137"/>
      <c r="I25" s="48">
        <f t="shared" si="0"/>
        <v>0</v>
      </c>
      <c r="J25" s="351"/>
      <c r="K25" s="19"/>
    </row>
    <row r="26" spans="1:12" ht="17.25" customHeight="1" thickBot="1" x14ac:dyDescent="0.25">
      <c r="A26" s="417" t="s">
        <v>0</v>
      </c>
      <c r="B26" s="418"/>
      <c r="C26" s="418"/>
      <c r="D26" s="418"/>
      <c r="E26" s="418"/>
      <c r="F26" s="418"/>
      <c r="G26" s="418"/>
      <c r="H26" s="418"/>
      <c r="I26" s="38">
        <f>SUM(I5:I25)</f>
        <v>6863020</v>
      </c>
      <c r="J26" s="349"/>
    </row>
    <row r="27" spans="1:12" s="10" customFormat="1" ht="16.5" customHeight="1" x14ac:dyDescent="0.2">
      <c r="A27" s="11" t="s">
        <v>33</v>
      </c>
      <c r="H27" s="13"/>
      <c r="I27" s="192"/>
      <c r="J27" s="192"/>
    </row>
    <row r="28" spans="1:12" s="10" customFormat="1" ht="16.5" customHeight="1" x14ac:dyDescent="0.2">
      <c r="A28" s="14"/>
      <c r="F28" s="42"/>
      <c r="G28" s="191"/>
      <c r="H28" s="42"/>
      <c r="I28" s="193"/>
      <c r="J28" s="193"/>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40"/>
      <c r="B32" s="40"/>
      <c r="C32" s="40"/>
      <c r="D32" s="40"/>
      <c r="E32" s="40"/>
      <c r="F32" s="40"/>
      <c r="G32" s="40"/>
      <c r="H32" s="4"/>
      <c r="K32" s="10"/>
      <c r="L32" s="40"/>
    </row>
    <row r="33" spans="1:12" s="2" customFormat="1" ht="16.5" customHeight="1" x14ac:dyDescent="0.2">
      <c r="A33" s="40"/>
      <c r="B33" s="40"/>
      <c r="C33" s="40"/>
      <c r="D33" s="40"/>
      <c r="E33" s="40"/>
      <c r="F33" s="40"/>
      <c r="G33" s="40"/>
      <c r="H33" s="4"/>
      <c r="K33" s="10"/>
      <c r="L33" s="40"/>
    </row>
    <row r="34" spans="1:12" s="2" customFormat="1" ht="16.5" customHeight="1" x14ac:dyDescent="0.2">
      <c r="A34" s="40"/>
      <c r="B34" s="40"/>
      <c r="C34" s="40"/>
      <c r="D34" s="40"/>
      <c r="E34" s="40"/>
      <c r="F34" s="40"/>
      <c r="G34" s="40"/>
      <c r="H34" s="4"/>
      <c r="K34" s="10"/>
      <c r="L34" s="40"/>
    </row>
    <row r="35" spans="1:12" s="2" customFormat="1" ht="16.5" customHeight="1" x14ac:dyDescent="0.2">
      <c r="A35" s="40"/>
      <c r="B35" s="40"/>
      <c r="C35" s="40"/>
      <c r="D35" s="40"/>
      <c r="E35" s="40"/>
      <c r="F35" s="40"/>
      <c r="G35" s="40"/>
      <c r="H35" s="4"/>
      <c r="K35" s="10"/>
      <c r="L35" s="40"/>
    </row>
    <row r="36" spans="1:12" s="2" customFormat="1" ht="16.5" customHeight="1" x14ac:dyDescent="0.2">
      <c r="A36" s="6"/>
      <c r="B36" s="40"/>
      <c r="C36" s="40"/>
      <c r="D36" s="40"/>
      <c r="E36" s="40"/>
      <c r="F36" s="40"/>
      <c r="G36" s="40"/>
      <c r="H36" s="4"/>
      <c r="K36" s="10"/>
      <c r="L36" s="40"/>
    </row>
    <row r="37" spans="1:12" s="2" customFormat="1" ht="16.5" customHeight="1" x14ac:dyDescent="0.2">
      <c r="A37" s="6"/>
      <c r="B37" s="40"/>
      <c r="C37" s="40"/>
      <c r="D37" s="40"/>
      <c r="E37" s="40"/>
      <c r="F37" s="40"/>
      <c r="G37" s="40"/>
      <c r="H37" s="4"/>
      <c r="K37" s="10"/>
      <c r="L37" s="40"/>
    </row>
    <row r="38" spans="1:12" s="2" customFormat="1" ht="16.5" customHeight="1" x14ac:dyDescent="0.2">
      <c r="A38" s="6"/>
      <c r="B38" s="40"/>
      <c r="C38" s="40"/>
      <c r="D38" s="40"/>
      <c r="E38" s="40"/>
      <c r="F38" s="40"/>
      <c r="G38" s="40"/>
      <c r="H38" s="4"/>
      <c r="K38" s="10"/>
      <c r="L38" s="40"/>
    </row>
    <row r="39" spans="1:12" s="2" customFormat="1" ht="16.5" customHeight="1" x14ac:dyDescent="0.2">
      <c r="A39" s="6"/>
      <c r="B39" s="40"/>
      <c r="C39" s="40"/>
      <c r="D39" s="40"/>
      <c r="E39" s="40"/>
      <c r="F39" s="40"/>
      <c r="G39" s="40"/>
      <c r="H39" s="4"/>
      <c r="K39" s="10"/>
      <c r="L39" s="40"/>
    </row>
    <row r="40" spans="1:12" s="2" customFormat="1" x14ac:dyDescent="0.2">
      <c r="A40" s="40"/>
      <c r="B40" s="40"/>
      <c r="C40" s="40"/>
      <c r="D40" s="40"/>
      <c r="E40" s="40"/>
      <c r="F40" s="40"/>
      <c r="G40" s="40"/>
      <c r="H40" s="4"/>
      <c r="K40" s="10"/>
      <c r="L40" s="40"/>
    </row>
  </sheetData>
  <sheetProtection algorithmName="SHA-512" hashValue="UrvTN4fjOpo5wRMa+BaiR0UepnG8R7wrc2Y09LTdfSM7QXhSayefDNFq6nMk/jMZay5ZLz5g7GMDFnD46G4LUQ==" saltValue="plnFagMT2fybeUhdaSiWkg=="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3"/>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C17" sqref="C17"/>
    </sheetView>
  </sheetViews>
  <sheetFormatPr defaultColWidth="9" defaultRowHeight="14.4" x14ac:dyDescent="0.2"/>
  <cols>
    <col min="1" max="1" width="15.6640625" style="1" customWidth="1"/>
    <col min="2" max="2" width="48.44140625" style="1" customWidth="1"/>
    <col min="3" max="3" width="14.44140625" style="23" customWidth="1"/>
    <col min="4" max="4" width="8.88671875" style="23" customWidth="1"/>
    <col min="5" max="5" width="17" style="7" customWidth="1"/>
    <col min="6" max="16384" width="9" style="1"/>
  </cols>
  <sheetData>
    <row r="1" spans="1:7" s="40" customFormat="1" ht="19.5" customHeight="1" x14ac:dyDescent="0.2">
      <c r="A1" s="53" t="s">
        <v>122</v>
      </c>
      <c r="B1" s="53"/>
      <c r="F1" s="2"/>
      <c r="G1" s="10"/>
    </row>
    <row r="2" spans="1:7" ht="17.25" customHeight="1" thickBot="1" x14ac:dyDescent="0.25">
      <c r="A2" s="1" t="s">
        <v>14</v>
      </c>
      <c r="E2" s="3" t="s">
        <v>30</v>
      </c>
    </row>
    <row r="3" spans="1:7" ht="14.25" customHeight="1" x14ac:dyDescent="0.2">
      <c r="A3" s="451" t="s">
        <v>2</v>
      </c>
      <c r="B3" s="432" t="s">
        <v>17</v>
      </c>
      <c r="C3" s="416" t="s">
        <v>72</v>
      </c>
      <c r="D3" s="416"/>
      <c r="E3" s="449" t="s">
        <v>180</v>
      </c>
    </row>
    <row r="4" spans="1:7" s="23" customFormat="1" ht="14.25" customHeight="1" thickBot="1" x14ac:dyDescent="0.25">
      <c r="A4" s="444"/>
      <c r="B4" s="433"/>
      <c r="C4" s="41" t="s">
        <v>179</v>
      </c>
      <c r="D4" s="41" t="s">
        <v>67</v>
      </c>
      <c r="E4" s="450"/>
    </row>
    <row r="5" spans="1:7" s="10" customFormat="1" ht="17.25" customHeight="1" x14ac:dyDescent="0.2">
      <c r="A5" s="138" t="s">
        <v>36</v>
      </c>
      <c r="B5" s="153" t="s">
        <v>84</v>
      </c>
      <c r="C5" s="153">
        <v>12000</v>
      </c>
      <c r="D5" s="153">
        <v>1</v>
      </c>
      <c r="E5" s="48">
        <f>ROUNDDOWN(C5*D5,0)</f>
        <v>12000</v>
      </c>
      <c r="F5" s="20"/>
    </row>
    <row r="6" spans="1:7" s="9" customFormat="1" ht="17.25" customHeight="1" x14ac:dyDescent="0.2">
      <c r="A6" s="138"/>
      <c r="B6" s="153"/>
      <c r="C6" s="153"/>
      <c r="D6" s="153"/>
      <c r="E6" s="48">
        <f t="shared" ref="E6:E28" si="0">ROUNDDOWN(C6*D6,0)</f>
        <v>0</v>
      </c>
    </row>
    <row r="7" spans="1:7" s="9" customFormat="1" ht="17.25" customHeight="1" x14ac:dyDescent="0.2">
      <c r="A7" s="67"/>
      <c r="B7" s="139"/>
      <c r="C7" s="139"/>
      <c r="D7" s="139"/>
      <c r="E7" s="48">
        <f t="shared" si="0"/>
        <v>0</v>
      </c>
    </row>
    <row r="8" spans="1:7" s="26" customFormat="1" ht="17.25" customHeight="1" x14ac:dyDescent="0.2">
      <c r="A8" s="67"/>
      <c r="B8" s="139"/>
      <c r="C8" s="139"/>
      <c r="D8" s="139"/>
      <c r="E8" s="48">
        <f t="shared" si="0"/>
        <v>0</v>
      </c>
    </row>
    <row r="9" spans="1:7" s="26" customFormat="1" ht="17.25" customHeight="1" x14ac:dyDescent="0.2">
      <c r="A9" s="67"/>
      <c r="B9" s="139"/>
      <c r="C9" s="139"/>
      <c r="D9" s="139"/>
      <c r="E9" s="48">
        <f t="shared" si="0"/>
        <v>0</v>
      </c>
    </row>
    <row r="10" spans="1:7" s="26" customFormat="1" ht="17.25" customHeight="1" x14ac:dyDescent="0.2">
      <c r="A10" s="67"/>
      <c r="B10" s="139"/>
      <c r="C10" s="139"/>
      <c r="D10" s="139"/>
      <c r="E10" s="48">
        <f t="shared" si="0"/>
        <v>0</v>
      </c>
    </row>
    <row r="11" spans="1:7" s="26" customFormat="1" ht="17.25" customHeight="1" x14ac:dyDescent="0.2">
      <c r="A11" s="67"/>
      <c r="B11" s="139"/>
      <c r="C11" s="139"/>
      <c r="D11" s="139"/>
      <c r="E11" s="48">
        <f t="shared" si="0"/>
        <v>0</v>
      </c>
    </row>
    <row r="12" spans="1:7" s="26" customFormat="1" ht="17.25" customHeight="1" x14ac:dyDescent="0.2">
      <c r="A12" s="67"/>
      <c r="B12" s="139"/>
      <c r="C12" s="139"/>
      <c r="D12" s="139"/>
      <c r="E12" s="48">
        <f t="shared" si="0"/>
        <v>0</v>
      </c>
    </row>
    <row r="13" spans="1:7" s="26" customFormat="1" ht="17.25" customHeight="1" x14ac:dyDescent="0.2">
      <c r="A13" s="67"/>
      <c r="B13" s="139"/>
      <c r="C13" s="139"/>
      <c r="D13" s="139"/>
      <c r="E13" s="48">
        <f t="shared" si="0"/>
        <v>0</v>
      </c>
    </row>
    <row r="14" spans="1:7" s="26" customFormat="1" ht="17.25" customHeight="1" x14ac:dyDescent="0.2">
      <c r="A14" s="67"/>
      <c r="B14" s="139"/>
      <c r="C14" s="139"/>
      <c r="D14" s="139"/>
      <c r="E14" s="48">
        <f t="shared" si="0"/>
        <v>0</v>
      </c>
    </row>
    <row r="15" spans="1:7" s="26" customFormat="1" ht="17.25" customHeight="1" x14ac:dyDescent="0.2">
      <c r="A15" s="67"/>
      <c r="B15" s="139"/>
      <c r="C15" s="139"/>
      <c r="D15" s="139"/>
      <c r="E15" s="48">
        <f t="shared" si="0"/>
        <v>0</v>
      </c>
    </row>
    <row r="16" spans="1:7" s="26" customFormat="1" ht="17.25" customHeight="1" x14ac:dyDescent="0.2">
      <c r="A16" s="67"/>
      <c r="B16" s="139"/>
      <c r="C16" s="139"/>
      <c r="D16" s="139"/>
      <c r="E16" s="48">
        <f t="shared" si="0"/>
        <v>0</v>
      </c>
    </row>
    <row r="17" spans="1:5" s="26" customFormat="1" ht="17.25" customHeight="1" x14ac:dyDescent="0.2">
      <c r="A17" s="67"/>
      <c r="B17" s="139"/>
      <c r="C17" s="139"/>
      <c r="D17" s="139"/>
      <c r="E17" s="48">
        <f t="shared" si="0"/>
        <v>0</v>
      </c>
    </row>
    <row r="18" spans="1:5" s="26" customFormat="1" ht="17.25" customHeight="1" x14ac:dyDescent="0.2">
      <c r="A18" s="67"/>
      <c r="B18" s="139"/>
      <c r="C18" s="139"/>
      <c r="D18" s="139"/>
      <c r="E18" s="48">
        <f t="shared" si="0"/>
        <v>0</v>
      </c>
    </row>
    <row r="19" spans="1:5" s="26" customFormat="1" ht="17.25" customHeight="1" x14ac:dyDescent="0.2">
      <c r="A19" s="67"/>
      <c r="B19" s="139"/>
      <c r="C19" s="139"/>
      <c r="D19" s="139"/>
      <c r="E19" s="48">
        <f t="shared" si="0"/>
        <v>0</v>
      </c>
    </row>
    <row r="20" spans="1:5" s="26" customFormat="1" ht="17.25" customHeight="1" x14ac:dyDescent="0.2">
      <c r="A20" s="67"/>
      <c r="B20" s="139"/>
      <c r="C20" s="139"/>
      <c r="D20" s="139"/>
      <c r="E20" s="48">
        <f t="shared" si="0"/>
        <v>0</v>
      </c>
    </row>
    <row r="21" spans="1:5" s="26" customFormat="1" ht="17.25" customHeight="1" x14ac:dyDescent="0.2">
      <c r="A21" s="67"/>
      <c r="B21" s="139"/>
      <c r="C21" s="139"/>
      <c r="D21" s="139"/>
      <c r="E21" s="48">
        <f t="shared" si="0"/>
        <v>0</v>
      </c>
    </row>
    <row r="22" spans="1:5" s="9" customFormat="1" ht="17.25" customHeight="1" x14ac:dyDescent="0.2">
      <c r="A22" s="67"/>
      <c r="B22" s="139"/>
      <c r="C22" s="139"/>
      <c r="D22" s="139"/>
      <c r="E22" s="48">
        <f t="shared" si="0"/>
        <v>0</v>
      </c>
    </row>
    <row r="23" spans="1:5" s="9" customFormat="1" ht="17.25" customHeight="1" x14ac:dyDescent="0.2">
      <c r="A23" s="67"/>
      <c r="B23" s="139"/>
      <c r="C23" s="139"/>
      <c r="D23" s="139"/>
      <c r="E23" s="48">
        <f t="shared" si="0"/>
        <v>0</v>
      </c>
    </row>
    <row r="24" spans="1:5" s="9" customFormat="1" ht="17.25" customHeight="1" x14ac:dyDescent="0.2">
      <c r="A24" s="67"/>
      <c r="B24" s="139"/>
      <c r="C24" s="139"/>
      <c r="D24" s="139"/>
      <c r="E24" s="48">
        <f t="shared" si="0"/>
        <v>0</v>
      </c>
    </row>
    <row r="25" spans="1:5" s="9" customFormat="1" ht="17.25" customHeight="1" x14ac:dyDescent="0.2">
      <c r="A25" s="67"/>
      <c r="B25" s="139"/>
      <c r="C25" s="139"/>
      <c r="D25" s="139"/>
      <c r="E25" s="48">
        <f t="shared" si="0"/>
        <v>0</v>
      </c>
    </row>
    <row r="26" spans="1:5" s="9" customFormat="1" ht="17.25" customHeight="1" x14ac:dyDescent="0.2">
      <c r="A26" s="67"/>
      <c r="B26" s="139"/>
      <c r="C26" s="139"/>
      <c r="D26" s="139"/>
      <c r="E26" s="48">
        <f t="shared" si="0"/>
        <v>0</v>
      </c>
    </row>
    <row r="27" spans="1:5" s="9" customFormat="1" ht="17.25" customHeight="1" x14ac:dyDescent="0.2">
      <c r="A27" s="67"/>
      <c r="B27" s="139"/>
      <c r="C27" s="139"/>
      <c r="D27" s="139"/>
      <c r="E27" s="48">
        <f t="shared" si="0"/>
        <v>0</v>
      </c>
    </row>
    <row r="28" spans="1:5" s="9" customFormat="1" ht="17.25" customHeight="1" thickBot="1" x14ac:dyDescent="0.25">
      <c r="A28" s="140"/>
      <c r="B28" s="141"/>
      <c r="C28" s="141"/>
      <c r="D28" s="141"/>
      <c r="E28" s="48">
        <f t="shared" si="0"/>
        <v>0</v>
      </c>
    </row>
    <row r="29" spans="1:5" ht="17.25" customHeight="1" thickBot="1" x14ac:dyDescent="0.25">
      <c r="A29" s="417" t="s">
        <v>0</v>
      </c>
      <c r="B29" s="418"/>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2S8pgskSOffyHjNXbx1w1SHbwuhtrpJVZX8pTbRMvAi1Xn0EzgkXAS+f66mqWMT/qeyiXXF1ixbkEmAJMpSIBA==" saltValue="cp31ZCgemqlTKG/ernyGzQ=="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workbookViewId="0">
      <selection activeCell="J24" sqref="J24"/>
    </sheetView>
  </sheetViews>
  <sheetFormatPr defaultColWidth="9" defaultRowHeight="14.4" x14ac:dyDescent="0.2"/>
  <cols>
    <col min="1" max="1" width="35.109375" style="1" customWidth="1"/>
    <col min="2" max="2" width="39.44140625" style="1" customWidth="1"/>
    <col min="3" max="3" width="17.88671875" style="23" customWidth="1"/>
    <col min="4" max="4" width="9.109375" style="23" customWidth="1"/>
    <col min="5" max="5" width="6.33203125" style="2" customWidth="1"/>
    <col min="6" max="6" width="17.6640625" style="7" customWidth="1"/>
    <col min="7" max="7" width="8.109375" style="1" bestFit="1" customWidth="1"/>
    <col min="8" max="16384" width="9" style="1"/>
  </cols>
  <sheetData>
    <row r="1" spans="1:7" s="40" customFormat="1" x14ac:dyDescent="0.2">
      <c r="A1" s="40" t="s">
        <v>123</v>
      </c>
    </row>
    <row r="2" spans="1:7" ht="17.25" customHeight="1" thickBot="1" x14ac:dyDescent="0.25">
      <c r="A2" s="1" t="s">
        <v>20</v>
      </c>
      <c r="F2" s="3" t="s">
        <v>30</v>
      </c>
    </row>
    <row r="3" spans="1:7" ht="15.75" customHeight="1" x14ac:dyDescent="0.2">
      <c r="A3" s="409" t="s">
        <v>1</v>
      </c>
      <c r="B3" s="411" t="s">
        <v>21</v>
      </c>
      <c r="C3" s="424" t="s">
        <v>66</v>
      </c>
      <c r="D3" s="425"/>
      <c r="E3" s="426"/>
      <c r="F3" s="454" t="s">
        <v>180</v>
      </c>
    </row>
    <row r="4" spans="1:7" s="23" customFormat="1" ht="15.75" customHeight="1" thickBot="1" x14ac:dyDescent="0.25">
      <c r="A4" s="452"/>
      <c r="B4" s="453"/>
      <c r="C4" s="41" t="s">
        <v>179</v>
      </c>
      <c r="D4" s="41" t="s">
        <v>65</v>
      </c>
      <c r="E4" s="29" t="s">
        <v>73</v>
      </c>
      <c r="F4" s="455"/>
    </row>
    <row r="5" spans="1:7" s="19" customFormat="1" ht="17.25" customHeight="1" x14ac:dyDescent="0.2">
      <c r="A5" s="97" t="s">
        <v>38</v>
      </c>
      <c r="B5" s="147" t="s">
        <v>39</v>
      </c>
      <c r="C5" s="80">
        <v>7000</v>
      </c>
      <c r="D5" s="61">
        <v>10</v>
      </c>
      <c r="E5" s="148" t="s">
        <v>136</v>
      </c>
      <c r="F5" s="48">
        <f>ROUNDDOWN(C5*D5,0)</f>
        <v>70000</v>
      </c>
      <c r="G5" s="20"/>
    </row>
    <row r="6" spans="1:7" s="18" customFormat="1" ht="17.25" customHeight="1" x14ac:dyDescent="0.2">
      <c r="A6" s="107" t="s">
        <v>82</v>
      </c>
      <c r="B6" s="142" t="s">
        <v>302</v>
      </c>
      <c r="C6" s="149">
        <v>7000</v>
      </c>
      <c r="D6" s="149">
        <v>2</v>
      </c>
      <c r="E6" s="65" t="s">
        <v>95</v>
      </c>
      <c r="F6" s="48">
        <f>ROUNDDOWN(C6*D6,0)</f>
        <v>14000</v>
      </c>
    </row>
    <row r="7" spans="1:7" s="18" customFormat="1" ht="17.25" customHeight="1" x14ac:dyDescent="0.2">
      <c r="A7" s="60" t="s">
        <v>308</v>
      </c>
      <c r="B7" s="61" t="s">
        <v>304</v>
      </c>
      <c r="C7" s="116">
        <v>500000</v>
      </c>
      <c r="D7" s="143">
        <v>2</v>
      </c>
      <c r="E7" s="65" t="s">
        <v>79</v>
      </c>
      <c r="F7" s="48">
        <f t="shared" ref="F7:F25" si="0">ROUNDDOWN(C7*D7,0)</f>
        <v>1000000</v>
      </c>
    </row>
    <row r="8" spans="1:7" s="18" customFormat="1" ht="17.25" customHeight="1" x14ac:dyDescent="0.2">
      <c r="A8" s="107" t="s">
        <v>305</v>
      </c>
      <c r="B8" s="142" t="s">
        <v>306</v>
      </c>
      <c r="C8" s="149">
        <v>14000</v>
      </c>
      <c r="D8" s="149">
        <v>1</v>
      </c>
      <c r="E8" s="65" t="s">
        <v>307</v>
      </c>
      <c r="F8" s="48">
        <f t="shared" si="0"/>
        <v>14000</v>
      </c>
    </row>
    <row r="9" spans="1:7" s="18" customFormat="1" ht="17.25" customHeight="1" x14ac:dyDescent="0.2">
      <c r="A9" s="107"/>
      <c r="B9" s="142"/>
      <c r="C9" s="149"/>
      <c r="D9" s="149"/>
      <c r="E9" s="65"/>
      <c r="F9" s="48">
        <f t="shared" si="0"/>
        <v>0</v>
      </c>
    </row>
    <row r="10" spans="1:7" s="18" customFormat="1" ht="17.25" customHeight="1" x14ac:dyDescent="0.2">
      <c r="A10" s="130"/>
      <c r="B10" s="150"/>
      <c r="C10" s="145"/>
      <c r="D10" s="145"/>
      <c r="E10" s="71"/>
      <c r="F10" s="48">
        <f t="shared" si="0"/>
        <v>0</v>
      </c>
    </row>
    <row r="11" spans="1:7" s="18" customFormat="1" ht="17.25" customHeight="1" x14ac:dyDescent="0.2">
      <c r="A11" s="130"/>
      <c r="B11" s="150"/>
      <c r="C11" s="145"/>
      <c r="D11" s="145"/>
      <c r="E11" s="71"/>
      <c r="F11" s="48">
        <f t="shared" si="0"/>
        <v>0</v>
      </c>
    </row>
    <row r="12" spans="1:7" s="18" customFormat="1" ht="17.25" customHeight="1" x14ac:dyDescent="0.2">
      <c r="A12" s="130"/>
      <c r="B12" s="150"/>
      <c r="C12" s="145"/>
      <c r="D12" s="145"/>
      <c r="E12" s="71"/>
      <c r="F12" s="48">
        <f t="shared" si="0"/>
        <v>0</v>
      </c>
    </row>
    <row r="13" spans="1:7" s="18" customFormat="1" ht="17.25" customHeight="1" x14ac:dyDescent="0.2">
      <c r="A13" s="130"/>
      <c r="B13" s="150"/>
      <c r="C13" s="145"/>
      <c r="D13" s="145"/>
      <c r="E13" s="71"/>
      <c r="F13" s="48">
        <f t="shared" si="0"/>
        <v>0</v>
      </c>
    </row>
    <row r="14" spans="1:7" s="18" customFormat="1" ht="17.25" customHeight="1" x14ac:dyDescent="0.2">
      <c r="A14" s="130"/>
      <c r="B14" s="150"/>
      <c r="C14" s="145"/>
      <c r="D14" s="145"/>
      <c r="E14" s="71"/>
      <c r="F14" s="48">
        <f t="shared" si="0"/>
        <v>0</v>
      </c>
    </row>
    <row r="15" spans="1:7" s="18" customFormat="1" ht="17.25" customHeight="1" x14ac:dyDescent="0.2">
      <c r="A15" s="130"/>
      <c r="B15" s="150"/>
      <c r="C15" s="145"/>
      <c r="D15" s="145"/>
      <c r="E15" s="71"/>
      <c r="F15" s="48">
        <f t="shared" si="0"/>
        <v>0</v>
      </c>
    </row>
    <row r="16" spans="1:7" s="18" customFormat="1" ht="17.25" customHeight="1" x14ac:dyDescent="0.2">
      <c r="A16" s="130"/>
      <c r="B16" s="150"/>
      <c r="C16" s="145"/>
      <c r="D16" s="145"/>
      <c r="E16" s="71"/>
      <c r="F16" s="48">
        <f t="shared" si="0"/>
        <v>0</v>
      </c>
    </row>
    <row r="17" spans="1:6" s="18" customFormat="1" ht="17.25" customHeight="1" x14ac:dyDescent="0.2">
      <c r="A17" s="130"/>
      <c r="B17" s="150"/>
      <c r="C17" s="145"/>
      <c r="D17" s="145"/>
      <c r="E17" s="71"/>
      <c r="F17" s="48">
        <f t="shared" si="0"/>
        <v>0</v>
      </c>
    </row>
    <row r="18" spans="1:6" s="18" customFormat="1" ht="17.25" customHeight="1" x14ac:dyDescent="0.2">
      <c r="A18" s="130"/>
      <c r="B18" s="150"/>
      <c r="C18" s="145"/>
      <c r="D18" s="145"/>
      <c r="E18" s="71"/>
      <c r="F18" s="48">
        <f t="shared" si="0"/>
        <v>0</v>
      </c>
    </row>
    <row r="19" spans="1:6" s="18" customFormat="1" ht="17.25" customHeight="1" x14ac:dyDescent="0.2">
      <c r="A19" s="130"/>
      <c r="B19" s="150"/>
      <c r="C19" s="145"/>
      <c r="D19" s="145"/>
      <c r="E19" s="71"/>
      <c r="F19" s="48">
        <f t="shared" si="0"/>
        <v>0</v>
      </c>
    </row>
    <row r="20" spans="1:6" s="18" customFormat="1" ht="17.25" customHeight="1" x14ac:dyDescent="0.2">
      <c r="A20" s="130"/>
      <c r="B20" s="150"/>
      <c r="C20" s="145"/>
      <c r="D20" s="145"/>
      <c r="E20" s="71"/>
      <c r="F20" s="48">
        <f t="shared" si="0"/>
        <v>0</v>
      </c>
    </row>
    <row r="21" spans="1:6" s="18" customFormat="1" ht="17.25" customHeight="1" x14ac:dyDescent="0.2">
      <c r="A21" s="130"/>
      <c r="B21" s="150"/>
      <c r="C21" s="145"/>
      <c r="D21" s="145"/>
      <c r="E21" s="71"/>
      <c r="F21" s="48">
        <f t="shared" si="0"/>
        <v>0</v>
      </c>
    </row>
    <row r="22" spans="1:6" s="18" customFormat="1" ht="17.25" customHeight="1" x14ac:dyDescent="0.2">
      <c r="A22" s="130"/>
      <c r="B22" s="150"/>
      <c r="C22" s="145"/>
      <c r="D22" s="145"/>
      <c r="E22" s="71"/>
      <c r="F22" s="48">
        <f t="shared" si="0"/>
        <v>0</v>
      </c>
    </row>
    <row r="23" spans="1:6" s="18" customFormat="1" ht="17.25" customHeight="1" x14ac:dyDescent="0.2">
      <c r="A23" s="130"/>
      <c r="B23" s="150"/>
      <c r="C23" s="145"/>
      <c r="D23" s="145"/>
      <c r="E23" s="71"/>
      <c r="F23" s="48">
        <f t="shared" si="0"/>
        <v>0</v>
      </c>
    </row>
    <row r="24" spans="1:6" s="18" customFormat="1" ht="17.25" customHeight="1" x14ac:dyDescent="0.2">
      <c r="A24" s="130"/>
      <c r="B24" s="150"/>
      <c r="C24" s="145"/>
      <c r="D24" s="145"/>
      <c r="E24" s="71"/>
      <c r="F24" s="48">
        <f t="shared" si="0"/>
        <v>0</v>
      </c>
    </row>
    <row r="25" spans="1:6" s="18" customFormat="1" ht="17.25" customHeight="1" thickBot="1" x14ac:dyDescent="0.25">
      <c r="A25" s="134"/>
      <c r="B25" s="151"/>
      <c r="C25" s="146"/>
      <c r="D25" s="146"/>
      <c r="E25" s="152"/>
      <c r="F25" s="48">
        <f t="shared" si="0"/>
        <v>0</v>
      </c>
    </row>
    <row r="26" spans="1:6" ht="17.25" customHeight="1" thickBot="1" x14ac:dyDescent="0.25">
      <c r="A26" s="417" t="s">
        <v>0</v>
      </c>
      <c r="B26" s="418"/>
      <c r="C26" s="418"/>
      <c r="D26" s="418"/>
      <c r="E26" s="418"/>
      <c r="F26" s="22">
        <f>SUM(F5:F25)</f>
        <v>1098000</v>
      </c>
    </row>
    <row r="27" spans="1:6" ht="17.25" customHeight="1" x14ac:dyDescent="0.2">
      <c r="A27" s="11"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jBCveklZ4K+TjPHRhng5YhzW+R4KSyQzpCrBq814rzSJQJM6RBxeURUy9hofx1hPWnwmTPpdcukA4Y+Lmgt7uA==" saltValue="S9OEuJlb0DB7jPeis9DGIQ==" spinCount="100000" sheet="1" formatCells="0" formatColumns="0" formatRows="0"/>
  <protectedRanges>
    <protectedRange sqref="A7:E7" name="範囲1"/>
  </protectedRanges>
  <mergeCells count="5">
    <mergeCell ref="A26:E26"/>
    <mergeCell ref="C3:E3"/>
    <mergeCell ref="A3:A4"/>
    <mergeCell ref="B3:B4"/>
    <mergeCell ref="F3:F4"/>
  </mergeCells>
  <phoneticPr fontId="23"/>
  <dataValidations count="2">
    <dataValidation type="list" allowBlank="1" showInputMessage="1" showErrorMessage="1" sqref="E8:E2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zoomScaleSheetLayoutView="100" workbookViewId="0">
      <selection activeCell="B16" sqref="B16"/>
    </sheetView>
  </sheetViews>
  <sheetFormatPr defaultColWidth="9" defaultRowHeight="14.4" x14ac:dyDescent="0.2"/>
  <cols>
    <col min="1" max="1" width="33" style="1" customWidth="1"/>
    <col min="2" max="2" width="43.33203125" style="1" customWidth="1"/>
    <col min="3" max="3" width="15.33203125" style="26" customWidth="1"/>
    <col min="4" max="4" width="6.88671875" style="26" customWidth="1"/>
    <col min="5" max="5" width="5.6640625" style="47" customWidth="1"/>
    <col min="6" max="6" width="17.6640625" style="7" customWidth="1"/>
    <col min="7" max="7" width="8.109375" style="1" bestFit="1" customWidth="1"/>
    <col min="8" max="16384" width="9" style="1"/>
  </cols>
  <sheetData>
    <row r="1" spans="1:7" s="40" customFormat="1" x14ac:dyDescent="0.2">
      <c r="E1" s="47"/>
      <c r="F1" s="7"/>
    </row>
    <row r="2" spans="1:7" ht="17.25" customHeight="1" thickBot="1" x14ac:dyDescent="0.25">
      <c r="A2" s="1" t="s">
        <v>119</v>
      </c>
      <c r="F2" s="3" t="s">
        <v>30</v>
      </c>
    </row>
    <row r="3" spans="1:7" ht="17.25" customHeight="1" x14ac:dyDescent="0.2">
      <c r="A3" s="451" t="s">
        <v>1</v>
      </c>
      <c r="B3" s="432" t="s">
        <v>21</v>
      </c>
      <c r="C3" s="416" t="s">
        <v>66</v>
      </c>
      <c r="D3" s="416"/>
      <c r="E3" s="416"/>
      <c r="F3" s="449" t="s">
        <v>180</v>
      </c>
    </row>
    <row r="4" spans="1:7" s="10" customFormat="1" ht="17.25" customHeight="1" thickBot="1" x14ac:dyDescent="0.25">
      <c r="A4" s="444"/>
      <c r="B4" s="433"/>
      <c r="C4" s="28" t="s">
        <v>179</v>
      </c>
      <c r="D4" s="28" t="s">
        <v>65</v>
      </c>
      <c r="E4" s="29" t="s">
        <v>73</v>
      </c>
      <c r="F4" s="450"/>
      <c r="G4" s="20"/>
    </row>
    <row r="5" spans="1:7" s="9" customFormat="1" ht="17.25" customHeight="1" x14ac:dyDescent="0.2">
      <c r="A5" s="60" t="s">
        <v>156</v>
      </c>
      <c r="B5" s="61" t="s">
        <v>157</v>
      </c>
      <c r="C5" s="79">
        <v>3000000</v>
      </c>
      <c r="D5" s="143">
        <v>1</v>
      </c>
      <c r="E5" s="65" t="s">
        <v>77</v>
      </c>
      <c r="F5" s="48">
        <f>ROUNDDOWN(C5*D5,0)</f>
        <v>3000000</v>
      </c>
    </row>
    <row r="6" spans="1:7" s="40" customFormat="1" ht="17.25" customHeight="1" x14ac:dyDescent="0.2">
      <c r="A6" s="60"/>
      <c r="B6" s="61"/>
      <c r="C6" s="116"/>
      <c r="D6" s="143"/>
      <c r="E6" s="65"/>
      <c r="F6" s="48">
        <f t="shared" ref="F6:F24" si="0">ROUNDDOWN(C6*D6,0)</f>
        <v>0</v>
      </c>
    </row>
    <row r="7" spans="1:7" s="40" customFormat="1" ht="17.25" customHeight="1" x14ac:dyDescent="0.2">
      <c r="A7" s="60"/>
      <c r="B7" s="61"/>
      <c r="C7" s="116"/>
      <c r="D7" s="143"/>
      <c r="E7" s="144"/>
      <c r="F7" s="48">
        <f t="shared" si="0"/>
        <v>0</v>
      </c>
    </row>
    <row r="8" spans="1:7" s="40" customFormat="1" ht="17.25" customHeight="1" x14ac:dyDescent="0.2">
      <c r="A8" s="60"/>
      <c r="B8" s="61"/>
      <c r="C8" s="116"/>
      <c r="D8" s="143"/>
      <c r="E8" s="144"/>
      <c r="F8" s="48">
        <f t="shared" si="0"/>
        <v>0</v>
      </c>
    </row>
    <row r="9" spans="1:7" s="40" customFormat="1" ht="17.25" customHeight="1" x14ac:dyDescent="0.2">
      <c r="A9" s="60"/>
      <c r="B9" s="61"/>
      <c r="C9" s="116"/>
      <c r="D9" s="143"/>
      <c r="E9" s="144"/>
      <c r="F9" s="48">
        <f t="shared" si="0"/>
        <v>0</v>
      </c>
    </row>
    <row r="10" spans="1:7" s="40" customFormat="1" ht="17.25" customHeight="1" x14ac:dyDescent="0.2">
      <c r="A10" s="60"/>
      <c r="B10" s="61"/>
      <c r="C10" s="116"/>
      <c r="D10" s="143"/>
      <c r="E10" s="144"/>
      <c r="F10" s="48">
        <f t="shared" si="0"/>
        <v>0</v>
      </c>
    </row>
    <row r="11" spans="1:7" s="40" customFormat="1" ht="17.25" customHeight="1" x14ac:dyDescent="0.2">
      <c r="A11" s="67"/>
      <c r="B11" s="145"/>
      <c r="C11" s="116"/>
      <c r="D11" s="143"/>
      <c r="E11" s="144"/>
      <c r="F11" s="48">
        <f t="shared" si="0"/>
        <v>0</v>
      </c>
    </row>
    <row r="12" spans="1:7" s="40" customFormat="1" ht="17.25" customHeight="1" x14ac:dyDescent="0.2">
      <c r="A12" s="67"/>
      <c r="B12" s="145"/>
      <c r="C12" s="116"/>
      <c r="D12" s="143"/>
      <c r="E12" s="144"/>
      <c r="F12" s="48">
        <f t="shared" si="0"/>
        <v>0</v>
      </c>
    </row>
    <row r="13" spans="1:7" s="40" customFormat="1" ht="17.25" customHeight="1" x14ac:dyDescent="0.2">
      <c r="A13" s="67"/>
      <c r="B13" s="145"/>
      <c r="C13" s="116"/>
      <c r="D13" s="143"/>
      <c r="E13" s="144"/>
      <c r="F13" s="48">
        <f t="shared" si="0"/>
        <v>0</v>
      </c>
    </row>
    <row r="14" spans="1:7" s="40" customFormat="1" ht="17.25" customHeight="1" x14ac:dyDescent="0.2">
      <c r="A14" s="67"/>
      <c r="B14" s="145"/>
      <c r="C14" s="116"/>
      <c r="D14" s="143"/>
      <c r="E14" s="144"/>
      <c r="F14" s="48">
        <f t="shared" si="0"/>
        <v>0</v>
      </c>
    </row>
    <row r="15" spans="1:7" s="26" customFormat="1" ht="17.25" customHeight="1" x14ac:dyDescent="0.2">
      <c r="A15" s="60"/>
      <c r="B15" s="61"/>
      <c r="C15" s="116"/>
      <c r="D15" s="143"/>
      <c r="E15" s="144"/>
      <c r="F15" s="48">
        <f t="shared" si="0"/>
        <v>0</v>
      </c>
    </row>
    <row r="16" spans="1:7" s="26" customFormat="1" ht="17.25" customHeight="1" x14ac:dyDescent="0.2">
      <c r="A16" s="60"/>
      <c r="B16" s="61"/>
      <c r="C16" s="116"/>
      <c r="D16" s="143"/>
      <c r="E16" s="144"/>
      <c r="F16" s="48">
        <f t="shared" si="0"/>
        <v>0</v>
      </c>
    </row>
    <row r="17" spans="1:6" s="26" customFormat="1" ht="17.25" customHeight="1" x14ac:dyDescent="0.2">
      <c r="A17" s="60"/>
      <c r="B17" s="61"/>
      <c r="C17" s="116"/>
      <c r="D17" s="143"/>
      <c r="E17" s="144"/>
      <c r="F17" s="48">
        <f t="shared" si="0"/>
        <v>0</v>
      </c>
    </row>
    <row r="18" spans="1:6" s="26" customFormat="1" ht="17.25" customHeight="1" x14ac:dyDescent="0.2">
      <c r="A18" s="60"/>
      <c r="B18" s="61"/>
      <c r="C18" s="116"/>
      <c r="D18" s="143"/>
      <c r="E18" s="144"/>
      <c r="F18" s="48">
        <f t="shared" si="0"/>
        <v>0</v>
      </c>
    </row>
    <row r="19" spans="1:6" s="26" customFormat="1" ht="17.25" customHeight="1" x14ac:dyDescent="0.2">
      <c r="A19" s="60"/>
      <c r="B19" s="61"/>
      <c r="C19" s="116"/>
      <c r="D19" s="143"/>
      <c r="E19" s="144"/>
      <c r="F19" s="48">
        <f t="shared" si="0"/>
        <v>0</v>
      </c>
    </row>
    <row r="20" spans="1:6" s="9" customFormat="1" ht="17.25" customHeight="1" x14ac:dyDescent="0.2">
      <c r="A20" s="67"/>
      <c r="B20" s="145"/>
      <c r="C20" s="116"/>
      <c r="D20" s="143"/>
      <c r="E20" s="144"/>
      <c r="F20" s="48">
        <f t="shared" si="0"/>
        <v>0</v>
      </c>
    </row>
    <row r="21" spans="1:6" s="9" customFormat="1" ht="17.25" customHeight="1" x14ac:dyDescent="0.2">
      <c r="A21" s="67"/>
      <c r="B21" s="145"/>
      <c r="C21" s="116"/>
      <c r="D21" s="143"/>
      <c r="E21" s="144"/>
      <c r="F21" s="48">
        <f t="shared" si="0"/>
        <v>0</v>
      </c>
    </row>
    <row r="22" spans="1:6" s="9" customFormat="1" ht="17.25" customHeight="1" x14ac:dyDescent="0.2">
      <c r="A22" s="67"/>
      <c r="B22" s="145"/>
      <c r="C22" s="116"/>
      <c r="D22" s="143"/>
      <c r="E22" s="144"/>
      <c r="F22" s="48">
        <f t="shared" si="0"/>
        <v>0</v>
      </c>
    </row>
    <row r="23" spans="1:6" s="9" customFormat="1" ht="17.25" customHeight="1" x14ac:dyDescent="0.2">
      <c r="A23" s="67"/>
      <c r="B23" s="145"/>
      <c r="C23" s="116"/>
      <c r="D23" s="143"/>
      <c r="E23" s="144"/>
      <c r="F23" s="48">
        <f t="shared" si="0"/>
        <v>0</v>
      </c>
    </row>
    <row r="24" spans="1:6" s="9" customFormat="1" ht="17.25" customHeight="1" thickBot="1" x14ac:dyDescent="0.25">
      <c r="A24" s="73"/>
      <c r="B24" s="146"/>
      <c r="C24" s="116"/>
      <c r="D24" s="143"/>
      <c r="E24" s="144"/>
      <c r="F24" s="48">
        <f t="shared" si="0"/>
        <v>0</v>
      </c>
    </row>
    <row r="25" spans="1:6" ht="17.25" customHeight="1" thickBot="1" x14ac:dyDescent="0.25">
      <c r="A25" s="456" t="s">
        <v>0</v>
      </c>
      <c r="B25" s="457"/>
      <c r="C25" s="457"/>
      <c r="D25" s="457"/>
      <c r="E25" s="457"/>
      <c r="F25" s="22">
        <f>SUM(F4:F24)</f>
        <v>3000000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3jw/15SZcmloDOZ/63HWT/vwaKNEJ4MXDz51ba+9WSYUKldxlal8AkwCimS90KWvXGxbLSK7CI2uxbSHtVEHDA==" saltValue="YZcMlCF0UwUBCF86+RFA2w=="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2" x14ac:dyDescent="0.2"/>
  <cols>
    <col min="1" max="1" width="27.88671875" style="232" customWidth="1"/>
    <col min="2" max="2" width="23.44140625" style="232" customWidth="1"/>
    <col min="3" max="3" width="19.6640625" style="232" customWidth="1"/>
    <col min="4" max="4" width="17.33203125" style="232" customWidth="1"/>
    <col min="5" max="5" width="14" style="232" customWidth="1"/>
    <col min="6" max="6" width="15.109375" style="232" customWidth="1"/>
    <col min="7" max="7" width="19.109375" style="232" customWidth="1"/>
    <col min="8" max="8" width="21.33203125" style="231" customWidth="1"/>
    <col min="9" max="16384" width="9" style="231"/>
  </cols>
  <sheetData>
    <row r="1" spans="1:9" x14ac:dyDescent="0.2">
      <c r="A1" s="232" t="s">
        <v>207</v>
      </c>
      <c r="B1" s="232" t="s">
        <v>208</v>
      </c>
      <c r="C1" s="232" t="s">
        <v>209</v>
      </c>
      <c r="D1" s="232" t="s">
        <v>210</v>
      </c>
      <c r="E1" s="232" t="s">
        <v>211</v>
      </c>
      <c r="F1" s="232" t="s">
        <v>212</v>
      </c>
      <c r="G1" s="232" t="s">
        <v>213</v>
      </c>
      <c r="H1" s="232" t="s">
        <v>214</v>
      </c>
      <c r="I1" s="232" t="s">
        <v>314</v>
      </c>
    </row>
    <row r="2" spans="1:9" ht="47.1" customHeight="1" x14ac:dyDescent="0.2">
      <c r="A2" s="230" t="s">
        <v>267</v>
      </c>
      <c r="B2" s="232" t="s">
        <v>215</v>
      </c>
      <c r="C2" s="232" t="s">
        <v>216</v>
      </c>
      <c r="D2" s="232" t="s">
        <v>217</v>
      </c>
      <c r="E2" s="232" t="s">
        <v>218</v>
      </c>
      <c r="F2" s="232" t="s">
        <v>219</v>
      </c>
      <c r="G2" s="232" t="s">
        <v>220</v>
      </c>
      <c r="H2" s="232" t="s">
        <v>221</v>
      </c>
      <c r="I2" s="232" t="s">
        <v>315</v>
      </c>
    </row>
    <row r="3" spans="1:9" x14ac:dyDescent="0.2">
      <c r="A3" s="232" t="s">
        <v>222</v>
      </c>
      <c r="B3" s="232" t="s">
        <v>223</v>
      </c>
      <c r="C3" s="232" t="s">
        <v>280</v>
      </c>
      <c r="D3" s="232" t="s">
        <v>224</v>
      </c>
      <c r="E3" s="232" t="s">
        <v>225</v>
      </c>
      <c r="F3" s="232" t="s">
        <v>226</v>
      </c>
      <c r="G3" s="232" t="s">
        <v>227</v>
      </c>
      <c r="H3" s="232" t="s">
        <v>228</v>
      </c>
      <c r="I3" s="232" t="s">
        <v>316</v>
      </c>
    </row>
    <row r="4" spans="1:9" x14ac:dyDescent="0.2">
      <c r="A4" s="232" t="s">
        <v>268</v>
      </c>
      <c r="B4" s="232" t="s">
        <v>229</v>
      </c>
      <c r="D4" s="232" t="s">
        <v>230</v>
      </c>
      <c r="E4" s="232" t="s">
        <v>231</v>
      </c>
      <c r="F4" s="232" t="s">
        <v>232</v>
      </c>
      <c r="G4" s="232" t="s">
        <v>233</v>
      </c>
      <c r="H4" s="232" t="s">
        <v>234</v>
      </c>
      <c r="I4" s="232" t="s">
        <v>280</v>
      </c>
    </row>
    <row r="5" spans="1:9" x14ac:dyDescent="0.2">
      <c r="A5" s="232" t="s">
        <v>269</v>
      </c>
      <c r="B5" s="232" t="s">
        <v>235</v>
      </c>
      <c r="D5" s="232" t="s">
        <v>236</v>
      </c>
      <c r="E5" s="232" t="s">
        <v>237</v>
      </c>
      <c r="F5" s="232" t="s">
        <v>238</v>
      </c>
      <c r="G5" s="232" t="s">
        <v>239</v>
      </c>
    </row>
    <row r="6" spans="1:9" x14ac:dyDescent="0.2">
      <c r="A6" s="232" t="s">
        <v>270</v>
      </c>
      <c r="B6" s="232" t="s">
        <v>240</v>
      </c>
      <c r="D6" s="232" t="s">
        <v>241</v>
      </c>
      <c r="E6" s="232" t="s">
        <v>274</v>
      </c>
      <c r="F6" s="232" t="s">
        <v>243</v>
      </c>
      <c r="G6" s="232" t="s">
        <v>244</v>
      </c>
    </row>
    <row r="7" spans="1:9" x14ac:dyDescent="0.2">
      <c r="A7" s="232" t="s">
        <v>271</v>
      </c>
      <c r="B7" s="232" t="s">
        <v>245</v>
      </c>
      <c r="D7" s="232" t="s">
        <v>246</v>
      </c>
      <c r="F7" s="232" t="s">
        <v>247</v>
      </c>
      <c r="G7" s="232" t="s">
        <v>248</v>
      </c>
    </row>
    <row r="8" spans="1:9" x14ac:dyDescent="0.2">
      <c r="A8" s="232" t="s">
        <v>272</v>
      </c>
      <c r="B8" s="232" t="s">
        <v>249</v>
      </c>
      <c r="D8" s="232" t="s">
        <v>250</v>
      </c>
      <c r="G8" s="232" t="s">
        <v>234</v>
      </c>
    </row>
    <row r="9" spans="1:9" x14ac:dyDescent="0.2">
      <c r="A9" s="232" t="s">
        <v>273</v>
      </c>
      <c r="B9" s="232" t="s">
        <v>251</v>
      </c>
      <c r="D9" s="232" t="s">
        <v>242</v>
      </c>
    </row>
    <row r="10" spans="1:9" x14ac:dyDescent="0.2">
      <c r="A10" s="232" t="s">
        <v>150</v>
      </c>
      <c r="B10" s="232" t="s">
        <v>252</v>
      </c>
    </row>
    <row r="11" spans="1:9" x14ac:dyDescent="0.2">
      <c r="B11" s="232" t="s">
        <v>253</v>
      </c>
    </row>
    <row r="12" spans="1:9" x14ac:dyDescent="0.2">
      <c r="B12" s="232" t="s">
        <v>254</v>
      </c>
    </row>
    <row r="13" spans="1:9" x14ac:dyDescent="0.2">
      <c r="B13" s="232" t="s">
        <v>255</v>
      </c>
    </row>
    <row r="14" spans="1:9" x14ac:dyDescent="0.2">
      <c r="B14" s="232" t="s">
        <v>256</v>
      </c>
    </row>
    <row r="15" spans="1:9" x14ac:dyDescent="0.2">
      <c r="B15" s="232" t="s">
        <v>257</v>
      </c>
    </row>
    <row r="16" spans="1:9" x14ac:dyDescent="0.2">
      <c r="B16" s="232" t="s">
        <v>258</v>
      </c>
    </row>
    <row r="17" spans="2:2" x14ac:dyDescent="0.2">
      <c r="B17" s="232" t="s">
        <v>259</v>
      </c>
    </row>
    <row r="18" spans="2:2" x14ac:dyDescent="0.2">
      <c r="B18" s="232" t="s">
        <v>260</v>
      </c>
    </row>
    <row r="19" spans="2:2" x14ac:dyDescent="0.2">
      <c r="B19" s="232" t="s">
        <v>261</v>
      </c>
    </row>
    <row r="20" spans="2:2" x14ac:dyDescent="0.2">
      <c r="B20" s="232" t="s">
        <v>262</v>
      </c>
    </row>
    <row r="21" spans="2:2" x14ac:dyDescent="0.2">
      <c r="B21" s="232" t="s">
        <v>263</v>
      </c>
    </row>
    <row r="22" spans="2:2" x14ac:dyDescent="0.2">
      <c r="B22" s="232" t="s">
        <v>264</v>
      </c>
    </row>
    <row r="23" spans="2:2" x14ac:dyDescent="0.2">
      <c r="B23" s="232" t="s">
        <v>265</v>
      </c>
    </row>
    <row r="24" spans="2:2" x14ac:dyDescent="0.2">
      <c r="B24" s="232" t="s">
        <v>266</v>
      </c>
    </row>
    <row r="25" spans="2:2" x14ac:dyDescent="0.2">
      <c r="B25" s="232" t="s">
        <v>150</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プルダウン</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2023-03-29T09:41:33Z</cp:lastPrinted>
  <dcterms:created xsi:type="dcterms:W3CDTF">2013-08-30T06:39:00Z</dcterms:created>
  <dcterms:modified xsi:type="dcterms:W3CDTF">2023-04-20T04:43:13Z</dcterms:modified>
</cp:coreProperties>
</file>